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patti\Desktop\"/>
    </mc:Choice>
  </mc:AlternateContent>
  <xr:revisionPtr revIDLastSave="0" documentId="8_{1B15BECD-7777-4809-8F7E-D9038F53B8A2}" xr6:coauthVersionLast="47" xr6:coauthVersionMax="47" xr10:uidLastSave="{00000000-0000-0000-0000-000000000000}"/>
  <bookViews>
    <workbookView xWindow="-108" yWindow="-108" windowWidth="23256" windowHeight="12576" xr2:uid="{00000000-000D-0000-FFFF-FFFF00000000}"/>
  </bookViews>
  <sheets>
    <sheet name="Foglio1" sheetId="1" r:id="rId1"/>
    <sheet name="Foglio2" sheetId="4" r:id="rId2"/>
    <sheet name="Foglio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4" i="1" l="1"/>
  <c r="Q47" i="1"/>
  <c r="Q18" i="1"/>
  <c r="Q19" i="1"/>
  <c r="Q192" i="1"/>
  <c r="Q190" i="1"/>
  <c r="W190" i="1"/>
  <c r="Q182" i="1"/>
  <c r="Q179" i="1"/>
  <c r="Q180" i="1"/>
  <c r="Q181" i="1"/>
  <c r="Q171" i="1"/>
  <c r="Q168" i="1"/>
  <c r="Q164" i="1"/>
  <c r="Q158" i="1"/>
  <c r="Q156" i="1"/>
  <c r="W139" i="1"/>
  <c r="W140" i="1"/>
  <c r="Q134" i="1"/>
  <c r="Q135" i="1"/>
  <c r="Q136" i="1"/>
  <c r="Q137" i="1"/>
  <c r="Q138" i="1"/>
  <c r="Q139" i="1"/>
  <c r="Q140" i="1"/>
  <c r="Q111" i="1"/>
  <c r="Q110" i="1"/>
  <c r="Q108" i="1"/>
  <c r="Q98" i="1"/>
  <c r="Q85" i="1"/>
  <c r="Q84" i="1"/>
  <c r="Q83" i="1"/>
  <c r="Q82" i="1"/>
  <c r="Q73" i="1"/>
  <c r="W55" i="1"/>
  <c r="W56" i="1"/>
  <c r="W54" i="1"/>
  <c r="Q56" i="1"/>
  <c r="W29" i="1"/>
  <c r="Q45" i="1"/>
  <c r="Q46" i="1"/>
  <c r="Q44" i="1"/>
  <c r="Q42" i="1"/>
  <c r="Q43" i="1"/>
  <c r="W46" i="1"/>
  <c r="Q27" i="1"/>
  <c r="W12" i="1"/>
  <c r="S171" i="1"/>
  <c r="W18" i="1"/>
  <c r="W19" i="1"/>
  <c r="W20" i="1"/>
  <c r="W21" i="1"/>
  <c r="W22" i="1"/>
  <c r="W23" i="1"/>
  <c r="W24" i="1"/>
  <c r="Q189" i="1"/>
  <c r="Q188" i="1"/>
  <c r="W187" i="1"/>
  <c r="W186" i="1"/>
  <c r="W173" i="1"/>
  <c r="Q173" i="1"/>
  <c r="Q160" i="1"/>
  <c r="W163" i="1"/>
  <c r="W161" i="1"/>
  <c r="W162" i="1"/>
  <c r="W159" i="1"/>
  <c r="W160" i="1"/>
  <c r="Q145" i="1"/>
  <c r="W144" i="1"/>
  <c r="W145" i="1"/>
  <c r="Q116" i="1"/>
  <c r="Q117" i="1"/>
  <c r="W116" i="1"/>
  <c r="W90" i="1"/>
  <c r="W89" i="1"/>
  <c r="W88" i="1"/>
  <c r="W75" i="1"/>
  <c r="W76" i="1"/>
  <c r="Q24" i="1"/>
  <c r="S111" i="1"/>
  <c r="S110" i="1"/>
  <c r="S109" i="1"/>
  <c r="C89" i="1"/>
  <c r="Q142" i="1"/>
  <c r="Q141" i="1"/>
  <c r="Q143" i="1"/>
  <c r="Q144" i="1"/>
  <c r="Q157" i="1"/>
  <c r="Q159" i="1"/>
  <c r="C159" i="1"/>
  <c r="Q161" i="1"/>
  <c r="Q162" i="1"/>
  <c r="Q163" i="1"/>
  <c r="Q172" i="1"/>
  <c r="Q184" i="1"/>
  <c r="Q185" i="1"/>
  <c r="Q186" i="1"/>
  <c r="Q187" i="1"/>
  <c r="Q112" i="1"/>
  <c r="Q113" i="1"/>
  <c r="Q114" i="1"/>
  <c r="Q115" i="1"/>
  <c r="Q97" i="1"/>
  <c r="Q86" i="1"/>
  <c r="Q87" i="1"/>
  <c r="Q88" i="1"/>
  <c r="Q89" i="1"/>
  <c r="Q90" i="1"/>
  <c r="Q74" i="1"/>
  <c r="Q75" i="1"/>
  <c r="Q76" i="1"/>
  <c r="Q58" i="1"/>
  <c r="Q59" i="1"/>
  <c r="W47" i="1"/>
  <c r="Q50" i="1"/>
  <c r="Q51" i="1"/>
  <c r="Q52" i="1"/>
  <c r="Q53" i="1"/>
  <c r="Q30" i="1"/>
  <c r="W28" i="1"/>
  <c r="Q28" i="1"/>
  <c r="Q23" i="1"/>
  <c r="Q25" i="1"/>
  <c r="Q21" i="1"/>
  <c r="Q12" i="1"/>
  <c r="W11" i="1"/>
  <c r="Q11" i="1"/>
  <c r="Q5" i="1"/>
  <c r="W74" i="1"/>
  <c r="W73" i="1"/>
  <c r="W58" i="1"/>
  <c r="W53" i="1"/>
  <c r="W52" i="1"/>
  <c r="W51" i="1"/>
  <c r="W50" i="1"/>
  <c r="W49" i="1"/>
  <c r="W30" i="1"/>
  <c r="W4" i="1"/>
  <c r="W5" i="1"/>
  <c r="W182" i="1"/>
  <c r="W184" i="1"/>
  <c r="W185" i="1"/>
  <c r="W172" i="1"/>
  <c r="W168" i="1"/>
  <c r="W156" i="1"/>
  <c r="W158" i="1"/>
  <c r="W138" i="1"/>
  <c r="W141" i="1"/>
  <c r="W143" i="1"/>
  <c r="W111" i="1"/>
  <c r="W112" i="1"/>
  <c r="W113" i="1"/>
  <c r="W114" i="1"/>
  <c r="W115" i="1"/>
  <c r="W98" i="1"/>
  <c r="W84" i="1"/>
  <c r="W85" i="1"/>
  <c r="W86" i="1"/>
  <c r="W87" i="1"/>
  <c r="C160" i="1"/>
  <c r="I89" i="1"/>
  <c r="C12" i="1"/>
  <c r="C163" i="1"/>
  <c r="C162" i="1"/>
  <c r="C144" i="1"/>
  <c r="C76" i="1"/>
  <c r="C187" i="1"/>
  <c r="C161" i="1"/>
  <c r="C115" i="1"/>
  <c r="C53" i="1"/>
  <c r="R47" i="1"/>
  <c r="R156" i="1"/>
  <c r="R85" i="1"/>
  <c r="S85" i="1"/>
  <c r="S9" i="1"/>
  <c r="R192" i="1"/>
  <c r="W171" i="1"/>
  <c r="W155" i="1"/>
  <c r="W108" i="1"/>
  <c r="W83" i="1"/>
  <c r="W27" i="1"/>
  <c r="R136" i="1"/>
  <c r="W181" i="1"/>
  <c r="W180" i="1"/>
  <c r="W137" i="1"/>
  <c r="W135" i="1"/>
  <c r="W127" i="1"/>
  <c r="W63" i="1"/>
  <c r="W64" i="1"/>
  <c r="W62" i="1"/>
  <c r="W57" i="1"/>
  <c r="W41" i="1"/>
  <c r="W109" i="1"/>
  <c r="W191" i="1"/>
  <c r="W136" i="1"/>
  <c r="W110" i="1"/>
  <c r="W82" i="1"/>
  <c r="W45" i="1"/>
  <c r="W43" i="1"/>
  <c r="W179" i="1"/>
  <c r="W154" i="1"/>
  <c r="W107" i="1"/>
  <c r="W72" i="1"/>
  <c r="W44" i="1"/>
  <c r="W42" i="1"/>
  <c r="W26" i="1"/>
  <c r="W10" i="1"/>
  <c r="W147" i="1"/>
  <c r="W148" i="1"/>
  <c r="R40" i="1"/>
  <c r="W150" i="1"/>
  <c r="P119" i="1"/>
  <c r="Q119" i="1"/>
  <c r="W38" i="1"/>
  <c r="W39" i="1"/>
  <c r="W178" i="1"/>
  <c r="W167" i="1"/>
  <c r="W169" i="1"/>
  <c r="W170" i="1"/>
  <c r="W133" i="1"/>
  <c r="W132" i="1"/>
  <c r="W124" i="1"/>
  <c r="W123" i="1"/>
  <c r="W122" i="1"/>
  <c r="Q106" i="1"/>
  <c r="Q107" i="1"/>
  <c r="Q118" i="1"/>
  <c r="W100" i="1"/>
  <c r="Q81" i="1"/>
  <c r="W17" i="1"/>
  <c r="W9" i="1"/>
  <c r="Q41" i="1"/>
  <c r="Q55" i="1"/>
  <c r="W70" i="1"/>
  <c r="R38" i="1"/>
  <c r="Q175" i="1"/>
  <c r="Q178" i="1"/>
  <c r="Q170" i="1"/>
  <c r="W61" i="1"/>
  <c r="W8" i="1"/>
  <c r="Q153" i="1"/>
  <c r="W80" i="1"/>
  <c r="W153" i="1"/>
  <c r="W69" i="1"/>
  <c r="W15" i="1"/>
  <c r="Q133" i="1"/>
  <c r="W121" i="1"/>
  <c r="Q124" i="1"/>
  <c r="Q100" i="1"/>
  <c r="Q80" i="1"/>
  <c r="Q17" i="1"/>
  <c r="Q7" i="1"/>
  <c r="Q8" i="1"/>
  <c r="W13" i="1"/>
  <c r="W14" i="1"/>
  <c r="W105" i="1"/>
  <c r="W126" i="1"/>
  <c r="W128" i="1"/>
  <c r="W131" i="1"/>
  <c r="W177" i="1"/>
  <c r="Q123" i="1"/>
  <c r="Q62" i="1"/>
  <c r="Q122" i="1"/>
  <c r="Q132" i="1"/>
  <c r="W176" i="1"/>
  <c r="Q69" i="1"/>
  <c r="Q105" i="1"/>
  <c r="W174" i="1"/>
  <c r="W175" i="1"/>
  <c r="W166" i="1"/>
  <c r="W35" i="1"/>
  <c r="W34" i="1"/>
  <c r="W152" i="1"/>
  <c r="W104" i="1"/>
  <c r="W99" i="1"/>
  <c r="W16" i="1"/>
  <c r="Q177" i="1"/>
  <c r="Q37" i="1"/>
  <c r="W36" i="1"/>
  <c r="Q31" i="1"/>
  <c r="W25" i="1"/>
  <c r="Q16" i="1"/>
  <c r="S94" i="1"/>
  <c r="S151" i="1"/>
  <c r="S35" i="1"/>
  <c r="S79" i="1"/>
  <c r="S34" i="1"/>
  <c r="Q152" i="1"/>
  <c r="Q130" i="1"/>
  <c r="Q68" i="1"/>
  <c r="W151" i="1"/>
  <c r="W149" i="1"/>
  <c r="W94" i="1"/>
  <c r="W79" i="1"/>
  <c r="W78" i="1"/>
  <c r="W65" i="1"/>
  <c r="W67" i="1"/>
  <c r="Q99" i="1"/>
  <c r="Q15" i="1"/>
  <c r="Q14" i="1"/>
  <c r="Q176" i="1"/>
  <c r="Q104" i="1"/>
  <c r="Q94" i="1"/>
  <c r="Q128" i="1"/>
  <c r="Q151" i="1"/>
  <c r="Q4" i="1"/>
  <c r="M147" i="1"/>
  <c r="Q147" i="1"/>
  <c r="N146" i="1"/>
  <c r="Q146" i="1" s="1"/>
  <c r="W118" i="1"/>
  <c r="W125" i="1"/>
  <c r="Q32" i="1"/>
  <c r="S92" i="1"/>
  <c r="W93" i="1"/>
  <c r="W92" i="1"/>
  <c r="W33" i="1"/>
  <c r="W31" i="1"/>
  <c r="W6" i="1"/>
  <c r="W7" i="1"/>
  <c r="W3" i="1"/>
  <c r="Q166" i="1"/>
  <c r="Q150" i="1"/>
  <c r="Q149" i="1"/>
  <c r="M148" i="1"/>
  <c r="Q148" i="1"/>
  <c r="Q102" i="1"/>
  <c r="N101" i="1"/>
  <c r="Q93" i="1"/>
  <c r="P92" i="1"/>
  <c r="O92" i="1"/>
  <c r="N92" i="1"/>
  <c r="M92" i="1"/>
  <c r="Q92" i="1" s="1"/>
  <c r="Q78" i="1"/>
  <c r="Q65" i="1"/>
  <c r="Q67" i="1"/>
  <c r="Q66" i="1"/>
  <c r="Q61" i="1"/>
  <c r="Q34" i="1"/>
  <c r="Q33" i="1"/>
  <c r="Q13" i="1"/>
  <c r="Q6" i="1"/>
  <c r="Q3" i="1"/>
  <c r="P101" i="1"/>
  <c r="Q101" i="1"/>
</calcChain>
</file>

<file path=xl/sharedStrings.xml><?xml version="1.0" encoding="utf-8"?>
<sst xmlns="http://schemas.openxmlformats.org/spreadsheetml/2006/main" count="1528" uniqueCount="1075">
  <si>
    <t>Regione</t>
  </si>
  <si>
    <t xml:space="preserve">Provincia </t>
  </si>
  <si>
    <t>Evento</t>
  </si>
  <si>
    <t>Delibera dichiarazione stato di emergenza 
(data)</t>
  </si>
  <si>
    <t>Delibera proroga stato di emergenza 
(data)</t>
  </si>
  <si>
    <t>Scadenza stato di emergenza</t>
  </si>
  <si>
    <t>Ordinanze di protezione civile (numero e data)</t>
  </si>
  <si>
    <t>Commissario delegato</t>
  </si>
  <si>
    <t>Contabilità speciale</t>
  </si>
  <si>
    <t xml:space="preserve">Importo segnalato dalla Regione per la richiesta dello stato di emergenza </t>
  </si>
  <si>
    <t>Importo assegnato in delibera</t>
  </si>
  <si>
    <t>Importo trasferito al Commissario Delegato</t>
  </si>
  <si>
    <t xml:space="preserve">Ricognizione fabbisogni del Commissario Delegato </t>
  </si>
  <si>
    <t xml:space="preserve">Risorse per ripristino danni (abitazioni private) </t>
  </si>
  <si>
    <t>Risorse per ripristino danni (attività economiche e produttive)</t>
  </si>
  <si>
    <t>Amministrazione competente in via ordinaria</t>
  </si>
  <si>
    <t>Note</t>
  </si>
  <si>
    <t>Numero</t>
  </si>
  <si>
    <t>Data di apertura</t>
  </si>
  <si>
    <t>Data di chiusura</t>
  </si>
  <si>
    <t>Soccorso e assistenza alla popolazione (a)</t>
  </si>
  <si>
    <t>Ripristino funzionalità servizi e reti (b)</t>
  </si>
  <si>
    <t>Interventi riduzione del rischio (c)</t>
  </si>
  <si>
    <t>Ripristino delle strutture e infrastrutture  (d)</t>
  </si>
  <si>
    <t>Totale</t>
  </si>
  <si>
    <t>Patrimonio pubblico (a)</t>
  </si>
  <si>
    <t>Patrimonio privato (b)</t>
  </si>
  <si>
    <t>Attività produttive (c)</t>
  </si>
  <si>
    <t xml:space="preserve">Delibera di stanziamento </t>
  </si>
  <si>
    <t>Importo autorizzato</t>
  </si>
  <si>
    <t>Abruzzo</t>
  </si>
  <si>
    <t>Tutte le province</t>
  </si>
  <si>
    <t>Eventi meteorologici verificatisi nei giorni dal 11 al 13 novembre 2013 e dal 1 al 2 dicembre 2013  nel terriotrio della regione Abruzzo</t>
  </si>
  <si>
    <t>n. 150 del 21 febbraio 2014 - n. 234 del 22 aprile 2015 (chiusura) - n. 356 del 14 luglio 2016 - n. 372 del 16 agosto 2016 - n. 419 del 30 novembre 2016 - n. 471 del 3 agosto 2017</t>
  </si>
  <si>
    <t>Direttore della Direzione lavori pubblici, ciclo idrico integrato, difesa del suolo e della costa e protezione civile della Regione Abruzzo</t>
  </si>
  <si>
    <t>10 luglio 2017  </t>
  </si>
  <si>
    <t xml:space="preserve"> 16 maggio 2018</t>
  </si>
  <si>
    <t>Regione Abruzzo - Dirigente della regione Abruzzo</t>
  </si>
  <si>
    <t>(1) Le risorse pari a 4 milioni di euro assegnate con delibera del Consiglio dei Ministri del 24 gennaio 2014 sono integrate, con delibera del 6 febbraio 2014, con l’importo di 11 milioni di euro a valere sul “Fondo di riserva per le spese impreviste” previsto dall'art. 28 della legge 31 dicembre 2009, n. 196.</t>
  </si>
  <si>
    <t>Eccezionali avversità atmosferiche verificatesi nei mesi di febbraio e marzo 2015 nel territorio della regione Abruzzo</t>
  </si>
  <si>
    <t>n. 256 del 26 marzo 2015 - n. 336 dell'11 aprile 2016 - n. 372 del 16 agosto 2016 - n. 416 del 28 novembre 2016 (chiusura) - n. 488 del 30 ottobre 2017</t>
  </si>
  <si>
    <t>Dirigente del Servizio prevenzione dei rischi di protezione civile della Regione Abruzzo</t>
  </si>
  <si>
    <t xml:space="preserve">29 dicembre 2016 - 10 luglio 2017 </t>
  </si>
  <si>
    <t>22/12/2017 - 16 maggio 2018</t>
  </si>
  <si>
    <t>Regione Abruzzo</t>
  </si>
  <si>
    <t>Teramo, Pescara e Chieti</t>
  </si>
  <si>
    <t>Dichiarazione dello stato di emergenza in conseguenza degli eccezionali eventi meteorologici verificatisi nei mesi di maggio e giugno 2023 nei territori delle province di Teramo, Pescara e Chieti</t>
  </si>
  <si>
    <t>n. 1021 del 12 settembre 2023
n. 1148 del 20 giugno 2025
n. 1158 del 29 agosto 2025</t>
  </si>
  <si>
    <t>Presidente della Regione Abruzzo</t>
  </si>
  <si>
    <t>Basilicata</t>
  </si>
  <si>
    <t>Matera</t>
  </si>
  <si>
    <t>Eccezionali eventi meteorologici nei giorni 7 e 8 ottobre 2013 nel territorio dei comuni di Bernalda, Montescaglioso, Pisticci e Scansano Jonico in provincia di Matera</t>
  </si>
  <si>
    <t xml:space="preserve"> n. 145 del 8 febbraio 2014 - n. 239 del 22 aprile 2015 (chiusura) - n. 387 del 16 agosto 2016 - n. 462 del 26 giugno 2017</t>
  </si>
  <si>
    <t xml:space="preserve">Dirigente dell'Ufficio Protezione Civile della Regione Basilicata
</t>
  </si>
  <si>
    <t xml:space="preserve">29 dicembre 2016 </t>
  </si>
  <si>
    <t>Regione Basilicata - Dirigente dell'Ufficio regionale di protezione civile</t>
  </si>
  <si>
    <t>Matera e Potenza</t>
  </si>
  <si>
    <t xml:space="preserve"> Eccezionali avversità atmosferiche verificatesi nei giorni dal 1 al 3 dicembre 2013 nel territorio di alcuni comuni delle province di Potenza e Matera nonché del movimento franoso verificatosi il 3 dicembre 2013 nel territorio del comune di Montescaglioso in provincia di Matera</t>
  </si>
  <si>
    <t xml:space="preserve"> n. 151 del 21 febbraio 2014 - n. 242 del 23 aprile 2015 (chiusura) - n. 387 del 16 agosto 2016 - n. 451 del 4 maggio 2017</t>
  </si>
  <si>
    <t>Regione Basilicata</t>
  </si>
  <si>
    <t>(2) Le risorse pari a 3,5 milioni di euro assegnate con delibera del Consiglio dei Ministri del 24 gennaio 2014 sono integrate, con delibera del 6 febbraio 2014, con l’importo di 10,5 milioni di euro a valere sul “Fondo di riserva per le spese impreviste” previsto dall'art. 28 della legge 31 dicembre 2009, n. 196.</t>
  </si>
  <si>
    <t>Eccezionali eventi meteorologici verificatisi nei giorni dal 5 al 18 gennaio 2017 nel territorio della regione Basilicata</t>
  </si>
  <si>
    <t>18 dicembre 2017 - 
24 luglio 2018</t>
  </si>
  <si>
    <t>n. 467 del 14 luglio 2017 - n. 508 del 23 febbraio 2018 - n. 544 del 18 settembre 2018 - n. 572 del 30 gennaio 2019 (chiusura) - n. 865 del 24 febbraio 2022 - 1063 del 31 gennaio 2024</t>
  </si>
  <si>
    <t xml:space="preserve">Dirigente dell’Ufficio Protezione Civile della regione Basilicata </t>
  </si>
  <si>
    <t>06 settembre 2018 21/12/2018</t>
  </si>
  <si>
    <t>€ 8.742.340,78</t>
  </si>
  <si>
    <t>06 settembre 2018
28 dicembre 2018</t>
  </si>
  <si>
    <t>€ 673.875,72</t>
  </si>
  <si>
    <t>Aggravamento del vasto movimento franoso nel territorio del comune di Stigliano in provincia di Matera</t>
  </si>
  <si>
    <t>n. 507 del 16 febbraio 2018 - n. 544 del 18 settembre 2018 - n. 609 del 16 ottobre 2019 (chiusura) - n. 864 del 24 febbraio 2022 - 1063 del 31 gennaio 2024</t>
  </si>
  <si>
    <t xml:space="preserve">Dirigente dell’ufficio protezione civile della regione Basilicata </t>
  </si>
  <si>
    <t>06 settembre 2018 
21 dicembre 2018</t>
  </si>
  <si>
    <t>€ 924.568,00</t>
  </si>
  <si>
    <t>Eccezionale movimento franoso verificatosi il giorno 29 gennaio 2019 nel territorio del comune di Pomarico, in provincia di Matera
Ulteriore stanziamaneto per la realizzazione degli interventi in conseguenza dell'eccezionale movimento franoso verificatosi il giorno 29 gennaio 2019 nel territorio del comune di Pomarico, in provincia di Matera</t>
  </si>
  <si>
    <t xml:space="preserve">
14 febbraio 2019
14 luglio 2020
</t>
  </si>
  <si>
    <t>n. 578 del 21 febbraio 2019 - n. 701 del 10 settembre 2020 - n. 759 del 29 marzo 2021 (chiusura) - n. 885 del 01  aprile 2022 - n. 932 del 13 ottobre 2022 - n. 1009 del 22 giugno 2023</t>
  </si>
  <si>
    <t xml:space="preserve">Dirigente dell’Ufficio protezione civile della regione Basilicata </t>
  </si>
  <si>
    <t>€ 5.220.000,00</t>
  </si>
  <si>
    <t>€ 2.522.935,00</t>
  </si>
  <si>
    <t>€ 501.500,00</t>
  </si>
  <si>
    <t>OCDPC 1009 
21 giugno 2023</t>
  </si>
  <si>
    <t>Potenza</t>
  </si>
  <si>
    <t>Dichiarazione dello stato di emergenza in conseguenza dell’evento franoso verificatosi il giorno 30 novembre 2022 in località Castrocucco, nel comune di Maratea (PZ)</t>
  </si>
  <si>
    <t>23/02/2023
27/09/2024
(Ulteriore stanziamento)</t>
  </si>
  <si>
    <t>n. 977 del 23 marzo 2023
n. 1103 del 3 ottobre 2024
n. 1141 del 5 maggio 2025 (chiusura)</t>
  </si>
  <si>
    <t>Sindaco del Comune di Maratea</t>
  </si>
  <si>
    <t>n. 1107 del 29 ottobre 2024</t>
  </si>
  <si>
    <t>n.1107 dell'11 novembre 2024</t>
  </si>
  <si>
    <t>Presidente della Regione Basilicata</t>
  </si>
  <si>
    <t>€ 0</t>
  </si>
  <si>
    <t>Calabria</t>
  </si>
  <si>
    <t>Eccezionali avversità atmosferiche verificatesi nei giorni 15 e 16 novembre, 18 e 19 novembre, 30 novembre e 1° dicembre 2013 e dal 1° al 3 febbraio 2014 nel territorio della regione Calabria</t>
  </si>
  <si>
    <t>n. 185 del 29 luglio 2014 - n. 247 del 07 maggio 2015 (chiusura)</t>
  </si>
  <si>
    <t xml:space="preserve">Dirigente generale del dipartimento infrastrutture, lavori pubblici e politiche della casa della Regione Calabria 
</t>
  </si>
  <si>
    <t>Regione Calabria</t>
  </si>
  <si>
    <t>Cosenza</t>
  </si>
  <si>
    <t>Eventi meteorologici ed idrologici avvenuti in data 12 agosto 2015 nei territori dei comuni di Rossano Calabro e Corigliano Calabro in provincia di Cosenza</t>
  </si>
  <si>
    <t>n. 285 del 16 settembre 2015 - n. 329 del 25 marzo 2016 - n. 412 del 18 novembre 2016 (chiusura) - n. 544 del 18 settembre 2018 - n. 546 del 18 settembre 2018</t>
  </si>
  <si>
    <t>Dirigente del Dipartimento di protezione civile della regione Calabria</t>
  </si>
  <si>
    <t>06 settembre 2018
21 dicembre 2018
24 giugno 2019</t>
  </si>
  <si>
    <t>€ 1.290.683,66</t>
  </si>
  <si>
    <t>€ 1.398.140,22</t>
  </si>
  <si>
    <t xml:space="preserve">Regione Calabria </t>
  </si>
  <si>
    <t>Cosenza, Catanzaro, Crotone e Reggio Calabria</t>
  </si>
  <si>
    <t>Eccezionali eventi meteorologici che nei giorni dal 29 gennaio al 2 febbraio 2015 hanno colpito il territorio delle province di Cosenza, Catanzaro e Crotone e che nel periodo dal 22 febbraio al 26 marzo 2015 hanno colpito il territorio dei comuni di Petilia Policastro in provincia di Crotone, di Scala Coeli e Oriolo Calabro in provincia di Cosenza e di Canolo e Antonimina in provincia di Reggio Calabria</t>
  </si>
  <si>
    <t>n. 289 del 29 settembre 2015 - n. 341 del 9 maggio 2016 - n. 420 del 1 dicembre 2016 (chiusura)  -  n. 544 del 18 settembre 2018 - n. 569 del 16 gennaio 2019</t>
  </si>
  <si>
    <t>Dirigente del settore protezione civile della regione Calabria</t>
  </si>
  <si>
    <t>€ 418.675,86</t>
  </si>
  <si>
    <t>Catanzaro, Cosenza, Reggio Calabria</t>
  </si>
  <si>
    <t>Eccezionali eventi atmosferici che nei giorni dal 30 ottobre al 2 novembre 2015 hanno colpito il territorio delle province di Catanzaro, Cosenza, Reggio Calabria</t>
  </si>
  <si>
    <t>n. 330 del 1 aprile 2016 - n. 413 del 18 novembre 2016 - n. 442 del 21 marzo 2017 (chiusura) - n. 544 del 18 settembre 2018 - n. 579 dell'11 marzo 2019</t>
  </si>
  <si>
    <t xml:space="preserve">Presidente della Regione Calabria </t>
  </si>
  <si>
    <t>06 settembre 2018
21 dicembre 2018
26 marzo 2019
24 giugno 2019</t>
  </si>
  <si>
    <t>€ 4.120.039,12</t>
  </si>
  <si>
    <t>€ 216.998,80</t>
  </si>
  <si>
    <t>Crotone, Reggio Calabria, Catanzaro, Cosenza e Vibo Valentia</t>
  </si>
  <si>
    <t>Eccezionali eventi meteorologici verificatisi nei giorni dal 24 al 26 novembre 2016 nel territorio delle province di Crotone e di Reggio Calabria e nei giorni dal 22 al 25 gennaio 2017 nel territorio delle province di Catanzaro, di Crotone, di Reggio Calabria e dei comuni di Longobucco, di Oriolo e di Trebisacce in provincia di Cosenza e di Vazzano in provincia di Vibo Valentia</t>
  </si>
  <si>
    <t>10 novembre 2017 - 
24 luglio 2018</t>
  </si>
  <si>
    <t>n. 473 del 4 agosto 2017 - n. 544 del 18 settembre 2018 - n. 577 del 15 febbraio 2019 (chiusura) - n. 844 del 12 gennaio 2022 - n. 1076 del 5 marzo 2024</t>
  </si>
  <si>
    <t xml:space="preserve">Presidente della regione Calabria </t>
  </si>
  <si>
    <t>€ 482.734,63</t>
  </si>
  <si>
    <t>€ 805,00</t>
  </si>
  <si>
    <t>Reggio Calabria, Vibo Valentia</t>
  </si>
  <si>
    <t>Dichiarazione dello stato di emergenza in conseguenza degli eventi meteorologici verificatisi nei giorni dal 14 al 19 giugno 2018 nei territori dei comuni di Reggio Calabria, di Bagnara Calabra e di Scilla, in provincia di Reggio Calabria e di Joppolo e di Nicotera, in provincia di Vibo Valentia</t>
  </si>
  <si>
    <t>n. 545 del 18 settembre 2018 - n. 720 del 4 dicembre 2020 (chiusura) - n. 852 del 24 gennaio 2022 -  n. 1076 del 5 marzo 2024</t>
  </si>
  <si>
    <t>Catanzaro, Cosenza, Reggio Calabria e Vibo Valentia</t>
  </si>
  <si>
    <t xml:space="preserve">Eveneti meteorologici verificatisi nei giorni dal 21 al 24 dicembre 2019 nel territorio della costa tirrenica delle province di Catanzaro, Cosenza, reggio Calabria e Vibo Valentia
Ulteriore stanziamento per la realizzazione degli interventi in conseguenza degli eccezionali eventi meteorologici verificatisi nei giorni dal 21 al 24 dicembre 2019 nel territorio della costa tirrenica delle province di Catanzaro, di Cosenza, di Reggio Calabria e di Vibo Valentia </t>
  </si>
  <si>
    <t>28/02/2020
20 maggio 2021 (Ulteriore stanziamento)</t>
  </si>
  <si>
    <t>n. 653 del 20 marzo 2020 - n. 814 del 9 dicembre 2021 - n. 839 del 12 gennaio 2022 - 891 del 6 maggio 2022 (chiusura) -  n. 932 del 13 ottobre 2022  -  n. 1009 del 22 giugno 2023</t>
  </si>
  <si>
    <t>€ 173.488</t>
  </si>
  <si>
    <t>€ 153.052</t>
  </si>
  <si>
    <t>Cosenza e Crotone</t>
  </si>
  <si>
    <t xml:space="preserve">Dichiarazione dello stato di emergenza in conseguenza degli eventi meteorologici verificatisi nei giorni dal 20 al 23 novembre 2020 nel territorio della fascia ionica delle province di Cosenza e Crotone
Ulteriore stanziamento per la realizzazione degli interventi in conseguenza degli eventi meteorologici verificatisi nei giorni dal 20 al 23 novembre 2020 nel territorio della fascia ionica delle province di Cosenza e Crotone
Ulteriore stanziamento per la realizzazione degli interventi in conseguenza degli eventi meteorologici verificatisi nei giorni dal 20 al 23 novembre 2020 nel territorio della fascia ionica delle province di Cosenza e Crotone
</t>
  </si>
  <si>
    <t xml:space="preserve">
12/02/2021
15 febbraio 2022
(Ulteriore stanziamento)
04/08/2022
(Ulteriore stanziamento)</t>
  </si>
  <si>
    <t>n. 767 del 9 aprile 2021 -  n. 932 del 13 ottobre 2022 - n. 982 del 7 aprile 2023 (chiusura) -  n. 1009 del 22 giugno 2023</t>
  </si>
  <si>
    <t xml:space="preserve">€ 37.680
</t>
  </si>
  <si>
    <t>€ 5.518.376</t>
  </si>
  <si>
    <t>€ 5.556.056</t>
  </si>
  <si>
    <t>€ 516.798</t>
  </si>
  <si>
    <t>€ 2.874.476</t>
  </si>
  <si>
    <t>Catanzaro, Cosenza e Crotone</t>
  </si>
  <si>
    <t xml:space="preserve">Dichiarazione dello stato di emergenza in conseguenza degli eccezionali eventi meteorologici verificatisi dal 26 novembre al 4 dicembre 2022 nel territorio della Provincia di Crotone, della fascia ionica delle Province di Catanzaro e Cosenza e del Comune di San Lucido (CS) </t>
  </si>
  <si>
    <t>04/05/2023
16 gennaio 2024
(Ulteriore stanziamento)</t>
  </si>
  <si>
    <t>n. 995 del 18 maggio 2023
n. 1158 del 29 agosto 2025
n. 1169 del 5 novembre 2025 (subentro)</t>
  </si>
  <si>
    <t>€ 58.893.747</t>
  </si>
  <si>
    <t>€ 200.484</t>
  </si>
  <si>
    <t>€ 777.959</t>
  </si>
  <si>
    <t>Città metropolitana Reggioe Clabria, province di Crotonee Cosenza</t>
  </si>
  <si>
    <t>Dichiarazione dello stato di emergenza in relazione alla situazione di grave deficit idrico in atto nel territorio della città metropolitana di Reggio Calabria, della provincia di Crotone e dei comuni di Calopezzati, di Caloveto, di Cariati, di Corigliano-Rossano, di Cropalati, di Crosia, di Longobucco, di Mandatoriccio, di Paludi, di Pietrapaola, di Scala Coeli, di Acri, di Bisignano, di Luzzi, di Rose, di San Cosmo Albanese, di San Demetrio Corone, di San Giorgio Albanese, di Santa Sofia d’Epiro, di Vaccarizzo Albanese, di Bocchigliero, di Campana e di Terravecchia, in provincia di Cosenza</t>
  </si>
  <si>
    <t>Direttore generale del Dipartimento infrastrutture e lavori pubblici della Regione Calabria</t>
  </si>
  <si>
    <t>€ 1.122.970</t>
  </si>
  <si>
    <t>€ 6.170.338</t>
  </si>
  <si>
    <t>€ 7.293.308</t>
  </si>
  <si>
    <t>€ 25.824.150</t>
  </si>
  <si>
    <t>Catanzaro e Reggio Calabria</t>
  </si>
  <si>
    <t>Eventi meteo dal 19 al 21 ottobre 2024 nel territorio dei comuni di Cenadi, Cortale, Curinga, Jacurso, Lamezia Terme, Maida e San Pietro a Maida nella provincia di Catanzaro e dei comuni di Ferruzzano, Locri e Montebello Jonico nella città metropolitana di Reggio Calabria</t>
  </si>
  <si>
    <t>CS-CZ-0013040</t>
  </si>
  <si>
    <t>€ 58.321.612</t>
  </si>
  <si>
    <t>€ 98.780</t>
  </si>
  <si>
    <t>€ 393.209</t>
  </si>
  <si>
    <t>Catanzaro e Cosenza</t>
  </si>
  <si>
    <t>Dichiarazione dello stato di emergenza in conseguenza degli eccezionali eventi meteorologici verificatisi nei giorni dall’11 al 20 febbraio 2026 nel territorio delle province di Catanzaro e di Cosenza</t>
  </si>
  <si>
    <t>n.1187 del 31 marzo 2026</t>
  </si>
  <si>
    <t>CS-CZ-0013460</t>
  </si>
  <si>
    <t>€ 22.516.617</t>
  </si>
  <si>
    <t xml:space="preserve">Campania </t>
  </si>
  <si>
    <t xml:space="preserve"> Dichiarazione dello  stato di emergenza in conseguenza degli eccezionali eventi meteorologici che nei giorni dal 14 al 20 ottobre 2015 hanno colpito il territorio della regione Campania.</t>
  </si>
  <si>
    <t>n. 298 del 17 novembre 2015 - n. 303 del 03 dicembre 2015 - n. 334 dell'11 aprile 2016 - n. 369 del 10 agosto 2016 - 373 del 16 agosto 2016 - n. 429 del 9 gennaio 2017 (chiusura) - n. 509 del 23 febbraio 2018</t>
  </si>
  <si>
    <t>Arch. Giuseppe Grimaldi, Vicario del Segretario generale dell’Autorità di bacino Regionale di Campania Sud ed Interregionale per il bacino idrografico del fiume Sele</t>
  </si>
  <si>
    <t>22 dicembre 2017 -        11 ottobre 2018      DCDPC 21/12/2018</t>
  </si>
  <si>
    <t>€ 6.245.212,51</t>
  </si>
  <si>
    <t>Regione Campania</t>
  </si>
  <si>
    <t>il 10 febbraio 2016 un'ulteiore delibera ha stanziato ulteriori 8.000.000 di euro</t>
  </si>
  <si>
    <t xml:space="preserve">Eccezionali eventi meteorologici verificatisi nei giorni 21 e 22 dicembre 2019 nel territorio della regione Campania
Ulteriore stanziamento per la realizzazione degli interventi in conseguenza degli eccezionali eventi meteorologici verificatisi nei giorni 21 e 22 dicembre 2019 nel territorio della regione Campania </t>
  </si>
  <si>
    <t>13/02/2020
20 maggio 2021 (Ulteriore stanziamento)</t>
  </si>
  <si>
    <t>22/02/2021
5 agosto 2021</t>
  </si>
  <si>
    <t>n. 649 del 10 marzo 2020 - n. 814 del 9 dicembre 2021 - n. 839 del 12 gennaio 2022 - n. 889 del 20 aprile 2022 (chiusura) -  n. 932 del 13 ottobre 2022 - n. 1039 del 10 novembre 2023</t>
  </si>
  <si>
    <t xml:space="preserve">Direttore generale per i lavori pubblici e la protezione civile della Regione Campania </t>
  </si>
  <si>
    <t>06.04.2020</t>
  </si>
  <si>
    <t>€ 49.179.261,94</t>
  </si>
  <si>
    <t>OCDPC 1039
10/11/2023</t>
  </si>
  <si>
    <t>€ 25.967</t>
  </si>
  <si>
    <t>€ 403.253</t>
  </si>
  <si>
    <t>Salerno</t>
  </si>
  <si>
    <t>Dichiarazione dello stato di emergenza in conseguenza degli eventi meteorologici verificatisi nei giorni 16, 17, 20 e 21 novembre, 2 e 3 dicembre 2020 nel territorio dei comuni di Vibonati, di Torre Orsaia, di Ispani, di Santa Marina, di Centola, di Cicerale, di Sapri, di Roccagloriosa e di Montecorice, in provincia di Salerno</t>
  </si>
  <si>
    <t>09/02/2021
15 ottobre 2021
(ulteriore stanziamento)</t>
  </si>
  <si>
    <t>n. 748 del 2 marzo 2021 - n. 839 del 12 gennaio 2022 -  n. 932 del 13 ottobre 2022 -   n. 989 del 2 maggio 2023 (chiusura) -  n. 1039 del 10 novembre 2023</t>
  </si>
  <si>
    <t>€ 3.483</t>
  </si>
  <si>
    <t>€ 93.602</t>
  </si>
  <si>
    <t>Avellino</t>
  </si>
  <si>
    <t xml:space="preserve">Dichiarazione dello stato di emergenza in conseguenza degli eccezionali eventi meteorologici verificatisi il giorno 9 agosto 2022 nel territorio del comune di Monteforte Irpino, in provincia di Avellino </t>
  </si>
  <si>
    <t>28/09/2022
06 luglio 2023
(Ulteriore stanziamento)</t>
  </si>
  <si>
    <t>n. 928 del 5 ottobre 2022
n. 1102 del 3 ottobre 2023
n. 1158 del 29 agosto 2025</t>
  </si>
  <si>
    <t>Napoli</t>
  </si>
  <si>
    <t>Dichiarazione dello lo stato di emergenza in conseguenza degli eccezionali eventi verificatisi nel territorio dell’isola di Ischia (NA), a partire dal giorno 26 novembre 2022 </t>
  </si>
  <si>
    <t>27/11/2022
09 febbraio 2023
(ulteriore stanziamento)
23 maggio 2023
(Ulteriore stanziamento)
23 ottobre 2023
(Ulteriore stanziamento)
23 aprile 2024
(Ulteriore stanziamento)</t>
  </si>
  <si>
    <t>Commissario straordinario del Governo per gli interventi nei territori dei Comuni
di Casamicciola Terme, Forio, Lacco Ameno dell’isola di Ischia interessati dagli
eventi sismici del giorno 21 agosto 2017</t>
  </si>
  <si>
    <t xml:space="preserve">Dichiarazione dello stato di emergenza in conseguenza degli eccezionali eventi meteorologici verificatisi nei giorni dal 16 al 23 gennaio 2023 nel territorio della provincia di Salerno </t>
  </si>
  <si>
    <t>31/05/2023
15 febbraio 2024
(Ulteriore stanziamento)</t>
  </si>
  <si>
    <t>n. 1001 del 9 giugno 2023
n. 1158 del 29 agosto 2025
n. 1167 del 5 novembre 2025 (Subentro)</t>
  </si>
  <si>
    <t>€ 30.716.612</t>
  </si>
  <si>
    <t>€ 493.903</t>
  </si>
  <si>
    <t>€ 1.147.237</t>
  </si>
  <si>
    <t>Emilia Romagna</t>
  </si>
  <si>
    <t>Eccezionali avversità atmosferiche verificatesi nei mesi di marzo e aprile 2013 ed il 3 maggio 2013 nei comuni della regione Emilia-Romagna</t>
  </si>
  <si>
    <t xml:space="preserve">2 agosto 2013 -   27 settembre 2013 </t>
  </si>
  <si>
    <t xml:space="preserve">n. 83 del 27 maggio 2013 - n. 130 del 22 novembre 2013   - n. 155 del 26 febbraio 2014 (chiusura) - n. 331 del 4 aprile 2016 - n. 374 del 16 agosto 2016  </t>
  </si>
  <si>
    <t>Direttore dell'Agenzia regionale di protezione civile della regione Emilia-Romagna </t>
  </si>
  <si>
    <t xml:space="preserve">29 dicembre 2016 - 16 giugno 2017 
</t>
  </si>
  <si>
    <t xml:space="preserve">Regione Emilia-Romagna - Direttore dell'Agenzia di Protezione Civile  </t>
  </si>
  <si>
    <t>(3) le voci b), c) e d) sono state comunicate in forma aggregata</t>
  </si>
  <si>
    <t>Modena</t>
  </si>
  <si>
    <t xml:space="preserve">Eventi meteorologici verificatisi nei giorni dal 17 al 19 gennaio 2014 alluvione Provincia di Modena </t>
  </si>
  <si>
    <t xml:space="preserve">n. 175 del 9 luglio 2014 - n. 236 del 22 aprile 2015 (chiusura) - n. 363 del 21 luglio 2016 </t>
  </si>
  <si>
    <t xml:space="preserve">Sottosegretario Presidenza Regione </t>
  </si>
  <si>
    <t>Regione Emilia-Romagna - Direttore dell'Agenzia regionale di protezione civile</t>
  </si>
  <si>
    <t xml:space="preserve">Bologna, Forlì-Cesena, Modena, Parma, Piacenza, Reggio Emilia e Rimini </t>
  </si>
  <si>
    <t xml:space="preserve">Eccezionali avversità atmosferiche verificatisi dall'ultima decade di dicembre 2013 al 31 marzo 2014 che hanno colpito il territorio delle province di Bologna, Forlì-Cesena, Modena, Parma, Piacenza, Reggio-Emilia e Rimini </t>
  </si>
  <si>
    <t xml:space="preserve"> n. 174 del 9 luglio 2014 - n. 270 del 27 luglio 2015 (chiusura) - n. 374 del 16 agosto 2016 - n. 470 del 26 luglio 2017</t>
  </si>
  <si>
    <t xml:space="preserve">
 € 1.600.703
</t>
  </si>
  <si>
    <t>Parma e Piacenza</t>
  </si>
  <si>
    <t>Eccezionali avversità atmosferiche 
che hanno colpito il territorio delle province di Parma e Piacenza nei giorni 13 e 14 ottobre 2014</t>
  </si>
  <si>
    <t>n. 202 del 14 novembre 2014 - n. 308 del 30 dicembre 2015 - n.308 del 30 dicembre 2015 (chiusura) - n. 374 del 16 agosto 2016 - n. 501 del 25 gennaio 2018</t>
  </si>
  <si>
    <t xml:space="preserve">Regione Emilia-Romagna </t>
  </si>
  <si>
    <t>Eccezionali avversità atmosferiche che hanno colpito l'Emilia -Romagna dal 4 al 7 febbraio 2015</t>
  </si>
  <si>
    <t>n. 232 del 30 marzo 2015 - n. 350 del 3 giugno 2016 (chiusura) - n. 374 del 16 agosto 2016 - n. 449 del 24 aprile 2017 - n. 522 del 31 maggio 2018</t>
  </si>
  <si>
    <t>29 dicembre 2016 - 16 giugno 2017</t>
  </si>
  <si>
    <t xml:space="preserve">€ 3.408.808
</t>
  </si>
  <si>
    <t>Eccezionali eventi meteorologici che nei giorni 13 e 14 settembre 2015 hanno colpito il territorio delle province di Parma e Piacenza</t>
  </si>
  <si>
    <t>n. 292 del 19 ottobre 2015 - n. 374 del 16 agosto 2016 - n. 402 dell'8 novembre 2016 (chiusura) - n. 500 del 21 gennaio 2018</t>
  </si>
  <si>
    <t>Direttore dell’Agenzia regionale di protezione civile della regione Emilia-Romagna</t>
  </si>
  <si>
    <t>Piacenza, Parma, Reggio Emilia, Modena, Bologna, alcuni comuni in provincia di Ravenna, Ferrara, Rimini e Forlì-Cesena</t>
  </si>
  <si>
    <t>Eccezionali avversità atmosferiche che nel periodo dal 27 febbraio al 27 marzo 2016 hanno colpito il territorio delle province di Piacenza, di Parma, di Reggio Emilia, di Modena, di Bologna, dei comuni di Alfonsine, di Faenza, di Russi, di Brisighella, di Casola Valsenio e di Riolo Terme in provincia di Ravenna, dei comuni di Formignana, di Vigarano Mainarda, di Argenta, di Ferrara e di Cento in provincia di Ferrara, dei comuni di Sant’Agata Feltria, di Gemmano, di Montecolombo e di Coriano in provincia di Rimini e dei comuni del territorio collinare e pedecollinare della provincia di Forlì-Cesena</t>
  </si>
  <si>
    <t>n. 351 del 3 giugno 2016 -  n. 477 del 29 agosto 2017 (chiusura) - n. 527 del 18 giugno 2018 -  n. 544 del 18 settembre 2018</t>
  </si>
  <si>
    <t>Presidente della Regione Emilia- Romagna</t>
  </si>
  <si>
    <t>€ 2.510.214,19</t>
  </si>
  <si>
    <t>€ 222.682,37</t>
  </si>
  <si>
    <t>€ 65.438.526,46</t>
  </si>
  <si>
    <t>06 settembre 2018
21 dicembre 2018</t>
  </si>
  <si>
    <t>€ 270.083,15</t>
  </si>
  <si>
    <t>€ 69.493,93</t>
  </si>
  <si>
    <t>Emilia-Romagna</t>
  </si>
  <si>
    <t>Parma, Piacenza, Bologna, Ferrara, i Forlì-Cesena,  Modena, Ravenna, Reggio Emilia e  Rimini</t>
  </si>
  <si>
    <t>Crisi di approvvigionamento idrico ad uso idropotabile nel territorio delle province di Parma e Piacenza.
Estensione degli effetti della dichiarazione dello stato di emergenza al territorio delle province di Bologna, di Ferrara, di Forlì-Cesena, di Modena, di Ravenna, di Reggio Emilia e di Rimini</t>
  </si>
  <si>
    <t>22 giugno 2017
15 settembre 2017 (estensione territorale)</t>
  </si>
  <si>
    <t>n. 468 del 21 luglio 2017 - n. 497 del 19 gennaio 2019 - n. 548 del  28 settembre 2018</t>
  </si>
  <si>
    <t xml:space="preserve">Presidente della regione Emilia – Romagna </t>
  </si>
  <si>
    <t>Ferrara, Ravenna, Forlì-Cesena</t>
  </si>
  <si>
    <t>Eccezionali eventi meteorologici verificatisi nei mesi di giugno, luglio ed agosto 2017 nel territorio delle province di Ferrara, Ravenna e Forlì-Cesena</t>
  </si>
  <si>
    <t>11 dicembre 2017</t>
  </si>
  <si>
    <t>n. 511 del 07 marzo 2018 -  n. 544 del 18 settembre 2018 - n. 610 del 16 ottobre 2019 (chiusura) - n. 845 del 13 gennaio 2022 - n. 1043 del 28 novembre 2023
n. 1087 del 5 luglio 2024 - n. 1120 del 18 dicembre 2024</t>
  </si>
  <si>
    <t xml:space="preserve">Presidente della regione Emilia-Romagna </t>
  </si>
  <si>
    <t>€ 386.154,31</t>
  </si>
  <si>
    <t>€ 888.854,12</t>
  </si>
  <si>
    <t xml:space="preserve">Piacenza, Parma, Reggio Emilia, Modena, Bologna e Forlì-Cesena </t>
  </si>
  <si>
    <t>Eccezionali eventi meteorologici verificatisi nei giorni dall'8 al 12 dicembre 2017 nel territorio delle province di Piacenza, di Parma, di Reggio Emilia, di Modena, di Bologna e di Forlì-Cesena
Estensione degli effetti della dichiarazione dello stato di emergenza in conseguenza degli ulteriori eccezionali eventi meteorologici verificatisi nei giorni dal 13 al 15 dicembre 2017 nel terriotorio delle province di di Piacenza, di Parma, di Reggio Emilia, di Modena, di Bologna e di Forlì-Cesena</t>
  </si>
  <si>
    <t>29 dicembre 2017
15 ottobre 2018 (estensione temporale)</t>
  </si>
  <si>
    <t>n. 503 del 26 gennaio 2018 - n. 531 dell'11 luglio 2018 -  n. 544 del 18 settembre 2018 - n. 688 del 28 luglio 2020 - n. 842 del 12 gennaio 2022 -  n. 1043 del 28 novembre 2023 - n. 1120 del 18 dicembre 2024</t>
  </si>
  <si>
    <t>€ 15.548.448,32</t>
  </si>
  <si>
    <t>€ 14.158.260,24</t>
  </si>
  <si>
    <t>€ 116.228.321,10</t>
  </si>
  <si>
    <t>€ 5.366.791,48</t>
  </si>
  <si>
    <t>€ 3.136.872,04</t>
  </si>
  <si>
    <t>Reggio-Emilia, Modena, Bologna, Forlì-Cesena, Rimini, Piacenza, Parma e Ravenna</t>
  </si>
  <si>
    <t>Ripetute e persistenti aversità atmosferiche verificatesi nel periodo dal 2 febbraio al 19 marzo 2018 nei territori di alcuni Comuni delle province di Reggio-Emilia, di Modena, di Bologna, di Forlì-Cesena e di Rimini, nei territori montani e collinari delle province di Piacenza e Parma e nei territori dei Comuni di Faenza, di Casola Valsenio, di Brisighella, di Castel Bolognese e di Riolo Terme in provincia di Ravenna</t>
  </si>
  <si>
    <t>26 aprile 2018</t>
  </si>
  <si>
    <t>n. 533 del 19 luglio 2018 - n. 760 del 29 marzo 2021 (chiusura) - n. 875 dell'11 marzo 2022 - n. 1043 del 28 novembre 2023 - n. 1087 del 5 luglio 2024 - n. 1120 del 18 dicembre 2024</t>
  </si>
  <si>
    <t>Bologna, Modena, Parma, Piacenza, Reggio-Emilia</t>
  </si>
  <si>
    <t>Dichiarazione dello stato di emergenza nei territori colpiti delle province di Bologna, di Modena, di Parma, Di piacenza e di Reggio-Emilia interessati dagli eccezionali eventi meteorologici verificatisi nel mese di febbraio 2019</t>
  </si>
  <si>
    <t>20 marzo 2019
26 giugno 2019 (Ulteriore stanziamento)</t>
  </si>
  <si>
    <t>n. 590 del 17 aprile 2019 - n. 782 del 16 giugno 2021 (chiusura) -  n. 932 del 13 ottobre 2022  -  n. 1009 del 22 giugno 2023</t>
  </si>
  <si>
    <t xml:space="preserve"> Presidente della Regione Emilia-Romagna </t>
  </si>
  <si>
    <t>€ 13.290.000,00</t>
  </si>
  <si>
    <t>€ 2.093.280,92</t>
  </si>
  <si>
    <t>€ 0,00</t>
  </si>
  <si>
    <t>Tutta la Regione</t>
  </si>
  <si>
    <t>Dichiarazione dello stato di emergenza nei territori colpiti della regione Emilia-Romagna interessati dagli eccezionali eventi meteorologici verificatisi nel mese di maggio 2019
Ulteriore stanziamento per la realizzazione degli interventi nei territori colpiti della regione Emilia-Romagna interessati dagli eccezionali eventi meteorologici verificatisi nel mese di maggio 2019
Ulteriore stanziamento per la realizzazione degli interventi in conseguenza degli eccezionali eventi meteorologici verificatisi nel mese di maggio 2019 nel territorio della regione Emilia-Romagna</t>
  </si>
  <si>
    <t>26 giugno 2019
23 gennaio 2020 (Ulteriore stanziamento)
20 maggio 2021 (Ulteriore stanziamento)</t>
  </si>
  <si>
    <t>n. 600 del 26 luglio 2019 - n. 681 dell'11 giugno 2020 - n. 730 del 29 dicembre 2020 - n. 795 del 20 settembre 2021 (chiusura)  -  n. 932 del 13 ottobre 2022 -  n. 1009 del 22 giugno 2023</t>
  </si>
  <si>
    <t xml:space="preserve"> Presidente della Regione Emilia-Romagna</t>
  </si>
  <si>
    <t>Bologna, Modena e Reggio Emilia</t>
  </si>
  <si>
    <t xml:space="preserve">Dichiarazione dello stato di emergenza nei territori colpiti delle province di Bologna, di Modena e di Reggio Emilia interessati dagli eccezionali eventi meteorologici verificatisi nel giorno 22 giugno 2019
Ulteriore stanziamento per la realizzazione degli interventi nei territori colpiti delle province di Bologna, di Modena e di Reggio Emilia interessati dagli eccezionali eventi meteorologici verificatisi nel giorno 22 giugno 2019
Ulteriore stanziamento per la realizzazione degli interventi nei territori colpiti delle province di Bologna, di Modena e di Reggio Emilia interessati dagli eccezionali eventi meteorologici verificatisi nel giorno 22 giugno 2019 </t>
  </si>
  <si>
    <t>6 agosto 2019
23 gennaio 2020 (Ulteriore stanziamento)
20 maggio 2021 (Ulteriore stanziamento)</t>
  </si>
  <si>
    <t>n. 605 del 2 settembre 2019 - n. 797 del 23 settembre 2021 (chiusura)  -  n. 932 del 13 ottobre 2022 -  n. 1009 del 22 giugno 2023</t>
  </si>
  <si>
    <t>Bologna, Ferrara, Modena e Reggio Emilia</t>
  </si>
  <si>
    <t>Dichiarazione dello stato di emergenza in conseguenza degli eventi meteorologici verificatisi nei giorni dal 1° al 10 dicembre 2020 nel territorio delle province di Bologna, di Ferrara, di Modena e di Reggio Emilia 
Ulteriore stanziamento per la realizzazione degli interventi in conseguenza degli eventi meteorologici verificatisi nei giorni dal 1° al 10 dicembre 2020 nel territorio delle province di Bologna, di Ferrara, di Modena e di Reggio Emilia </t>
  </si>
  <si>
    <t>23 dicembre 2020
20 maggio 2021 (Ulteriore stanziamento)</t>
  </si>
  <si>
    <t>n. 732 del 31 dicembre 2020 - n. 803 del 28 ottobre 2021  - n. 839 del 12 gennaio 2022  -  n. 932 del 13 ottobre 2022 - n. 967 del 20 febbraio 2023 (chiusura) -  n. 1009 del 22 giugno 2023 - n. 1087 del 5 luglio 2024 - n. 1120 del 18 dicembre 2024</t>
  </si>
  <si>
    <t xml:space="preserve">Presidente della Regione Emilia-Romagna </t>
  </si>
  <si>
    <t>Ferrara, Modena e Parma</t>
  </si>
  <si>
    <t xml:space="preserve">Dichiarazione dello stato di emergenza in conseguenza degli eccezionali eventi meteorologici verificatisi nei giorni dal 17 al 19 agosto 2022 nel territorio delle province di Ferrara, di Modena e di Parma </t>
  </si>
  <si>
    <t>5 ottobre 2022
16 marzo 2023
(Ulteriore stanziamento)</t>
  </si>
  <si>
    <t>n. 940 del 31 ottobre 2022
n. 1087 del 5 luglio 2024
n. 1116 del 6 dicembre 2024
n. 1120 del 18 dicembre 2024
n. 1158 del 29 agosto 2025</t>
  </si>
  <si>
    <t>Ferrara, Forlì-Cesena e Ravenna</t>
  </si>
  <si>
    <t>Dichiarazione dello stato di emergenza in conseguenza degli eccezionali eventi meteorologici verificatisi nei giorni dal 22 novembre al 5 dicembre 2022 nel territorio dei comuni di Comacchio, di Goro e di Codigoro, in provincia di Ferrara, di Cesenatico, di Gatteo e di Savignano sul Rubicone, in provincia di Forlì-Cesena e di Ravenna</t>
  </si>
  <si>
    <t>02 febbraio 2023
07 settembre 2023
(Ulteriore stanziamento)</t>
  </si>
  <si>
    <t>n. 966 del 15 febbraio 2023
n. 1087 del 5 luglio 2024
n. 1120 del 18 dicembre 2024
n. 1149 del 20 giugno 2025 (subentro)
n. 1158 del 29 agosto 2025</t>
  </si>
  <si>
    <t>€ 15.208.000</t>
  </si>
  <si>
    <t>€ 69.577</t>
  </si>
  <si>
    <t>€ 372.629</t>
  </si>
  <si>
    <t>Modena, Bologna, Ferrara, Ravenna e Forlì-Cesena</t>
  </si>
  <si>
    <t xml:space="preserve">Dichiarazione dello stato di emergenza in conseguenza delle avverse condizioni meteorologiche che, a partire dal giorno 1° maggio 2023, hanno colpito il territorio delle province di Reggio-Emilia, di Modena, di Bologna, di Ferrara, di Ravenna e di Forlì-Cesena
 Estensione degli effetti dello stato di emergenza, dichiarato con delibera del Consiglio dei ministri del 4 maggio 2023, al territorio delle province di Reggio-Emilia, di Modena, di Bologna, di Ferrara, di Ravenna, di Forlì-Cesena e di Rimini in conseguenza delle ulteriori ed eccezionali avverse condizioni meteorologiche verificatesi a partire dal 16 maggio 2023 </t>
  </si>
  <si>
    <t>04 maggio 2023
23 maggio 2023
(Estensione)</t>
  </si>
  <si>
    <t>n. 992 dell'8 maggio 2023
n. 997 del 24 maggio 2023
n. 998 del 31 maggio 2023
n. 999 del 31 maggio 2023
n. 1003 del 14 giugno 2023
n. 1010 del 22 giugno 2023
n. 1027 del 03 ottobre 2023
n. 1029 del 6 ottobre 2023
n. 1031 del 10 ottobre 2023
n. 1045 del 14 dicembre 2023
n. 1080 del 17 marzo 2024
n. 1087 del 5 luglio 2024
n. 1120 del 18 dicembre 2024
n. 1143 del 21 maggio 2025
n. 1160 del 3 settembre 2025 (Subentro)</t>
  </si>
  <si>
    <t>Presidente Regione Emilia - Romagna</t>
  </si>
  <si>
    <t>Parma, Reggio Emilia, Modena, Bologna, Ferrara, Ravenna e Forlì Cesena</t>
  </si>
  <si>
    <t>Dichiarazione dello stato di emergenza in conseguenza degli eccezionali eventi meteorologici verificatisi nei giorni dal 22 al 27 luglio 2023 nel territorio delle province di Parma, Reggio Emilia, Modena, Bologna, Ferrara, Ravenna e Forlì Cesena</t>
  </si>
  <si>
    <t>28 agosto 2023
30 agosto 2024
(Ulteriore stanziamento)</t>
  </si>
  <si>
    <t>n. 1022 del 15 settembre 2023
n. 1087 del 5 luglio 2024
n. 1120 del 18 dicembre 2024
n. 1158 del 29 agosto 2025</t>
  </si>
  <si>
    <t>€ 29.799.192</t>
  </si>
  <si>
    <t>€ 438.053</t>
  </si>
  <si>
    <t>€ 178.230.538</t>
  </si>
  <si>
    <t>€ 208.467.784</t>
  </si>
  <si>
    <t>€ 16.955.366</t>
  </si>
  <si>
    <t>€ 16.251.341</t>
  </si>
  <si>
    <t>€ 3.171.430</t>
  </si>
  <si>
    <t>Piacenza, di Parma, di Reggio Emilia, di Modena, di Bologna e di Ravenna</t>
  </si>
  <si>
    <t>Dichiarazione dello stato di emergenza in conseguenza degli eccezionali eventi meteorologici verificatisi nei giorni dal 23 ottobre 2023 ai primi giorni del mese di novembre 2023 nel territorio delle province di Piacenza, di Parma, di Reggio Emilia, di Modena, di Bologna e di Ravenna</t>
  </si>
  <si>
    <t>16 gennaio 2024
23 gennaio 2025
(ulteriore stanziamento)</t>
  </si>
  <si>
    <t>CS-240-6438</t>
  </si>
  <si>
    <t>€ 22.667.520</t>
  </si>
  <si>
    <t>€ 62.649</t>
  </si>
  <si>
    <t>€ 128.193</t>
  </si>
  <si>
    <t xml:space="preserve"> Bologna,  Forlì Cesena,  Modena,  Parma,  Piacenza e  Reggio Emilia</t>
  </si>
  <si>
    <t>Dichiarazione dello stato di emergenza in conseguenza degli eccezionali eventi meteorologici verificatisi nel territorio delle province di Bologna, di Forlì Cesena, di Modena, di Parma, di Piacenza e di Reggio Emilia nei giorni dal 20 al 29 giugno 2024</t>
  </si>
  <si>
    <t>07 agosto 2024
21 marzo 2025
(ulteriore stanziamento)</t>
  </si>
  <si>
    <t>n. 1095 del 13 agosto 2024
n. 1120 del 18 dicembre 2024</t>
  </si>
  <si>
    <t>CS-240-6462</t>
  </si>
  <si>
    <t>€ 29.834.129</t>
  </si>
  <si>
    <t>€ 780.243</t>
  </si>
  <si>
    <t>€ 539.126</t>
  </si>
  <si>
    <t>Reggio-Emilia,  Modena,  Bologna,  Ferrara,  Ravenna,  Forlì-Cesena e di Rimini</t>
  </si>
  <si>
    <t>Dichiarazione dello stato di emergenza in conseguenza degli eccezionali eventi meteorologici verificatisi, a partire dal giorno 17 settembre 2024, nel territorio delle province di Reggio-Emilia, di Modena, di Bologna, di Ferrara, di Ravenna, di Forlì-Cesena e di Rimini</t>
  </si>
  <si>
    <t>21/09/2024
29/10/2024
(ulteriore stanziamento)
30/04/2025
(ulteriore stanziamento)</t>
  </si>
  <si>
    <t>n. 1100 del 21 settembre 2024
n. 1106 del 20 ottobre 2024
n. 1120 del 18 dicembre 2024
n. 1135 del 02 aprile 2025</t>
  </si>
  <si>
    <t>CS-240-6465</t>
  </si>
  <si>
    <t>29 ottobre 2024
14 gennaio 2025
(ulteriore stanziamento)
30/04/2025
(ulteriore stanziamento)</t>
  </si>
  <si>
    <t>n. 1109 del 5 novembre 2024
n. 1114 del 28 novembre 2024
n. 1120 del 18 dicembre 2024
n. 1135 del 2 aprile 2025</t>
  </si>
  <si>
    <t>Dichiarazione dello stato di emergenza in conseguenza dell’evento franoso verificatosi, a partire dal giorno 14 marzo 2025, nel territorio del comune di Palagano (MO), in località Boccassuolo</t>
  </si>
  <si>
    <t>30/06/2025
10/03/2026
(Ulteriore stanziamento)</t>
  </si>
  <si>
    <t>n. 1156 del 30 luglio 2025</t>
  </si>
  <si>
    <t>CS-BO-0013201</t>
  </si>
  <si>
    <t>€ 480</t>
  </si>
  <si>
    <t>€ 4.669.950</t>
  </si>
  <si>
    <t>€ 22.479.000</t>
  </si>
  <si>
    <t>€ 27.149.430</t>
  </si>
  <si>
    <t>€ 25.850.000</t>
  </si>
  <si>
    <t>€ 15.000</t>
  </si>
  <si>
    <t>€ 20.000</t>
  </si>
  <si>
    <t>Friuli-Venezia Giulia</t>
  </si>
  <si>
    <t>Tutta la regione</t>
  </si>
  <si>
    <t>Eccezionali eventi meteorologici verificatisi il giorno 10 agosto 2017 nel territorio della regione Friuli-Venezia Giulia</t>
  </si>
  <si>
    <t>29 dicembre 2017</t>
  </si>
  <si>
    <t xml:space="preserve">n. 544 del 18 settembre 2018 - n. 555 del 5 novembre 2018 - n. 695 del 18 agosto 2020 (chiusura) - n. 856 del 01 febbraio 2022 </t>
  </si>
  <si>
    <t>Assessore regionale delegato alla protezione civile della regione Friuli Venezia Giulia </t>
  </si>
  <si>
    <t>Conto di Tesoreria n.305981</t>
  </si>
  <si>
    <t>Udine, Pordenone eTtrieste</t>
  </si>
  <si>
    <t>Dichiarazione dello stato di emergenza in conseguenza degli eventi metereologici verificatesi nei giorni dal 4 al 12 dicembre 2020 nel territorio delle provincie di Udine, di Pordenone e dei comuni di Trieste e di Muggia, in provincia di Trieste
Ulteriore stanziamento per la realizzazione degli interventi in conseguenza degli eventi mteorologici verificatisi i nei giorni dal 4 al 12 dicembre 2020 nel territorio delle provincie di Udine, di Pordenone e dei comuni di Trieste e di Muggia, in provincia di Trieste
Ulteriore stanziamento per la realizzazione degli interventi in conseguenza degli eventi meteorologici verificatesi nei giorni dal 4 al 12 dicembre 2020 nel territorio delle provincie di Udine, di Pordenone e dei comuni di Trieste e di Muggia, in provincia di Trieste</t>
  </si>
  <si>
    <t xml:space="preserve">
4 giugno 2021
29 dicembre 2021 (Ulteriore stanziamento)
04 agosto 2022
(Ulteriore stanziamento)</t>
  </si>
  <si>
    <t xml:space="preserve">n. 783 del 2 luglio 2021 -  n. 932 del 13 ottobre 2022 -  n. 1009 del 22 giugno 2023  - n.1012 del 30 giugno 2023 (chisura) </t>
  </si>
  <si>
    <t>Presidente della Regione Autonoma Friuli - Venezia Giulia </t>
  </si>
  <si>
    <t>Dichiarazione dello stato di emergenza in conseguenza delle precipitazioni nevose verificatesi nei giorni dal 2 al 10 gennaio 2021 in parte del territorio della regione autonoma Friuli Venezia Giulia</t>
  </si>
  <si>
    <t>26 febbraio 2021
15 ottobre 2021 
(Ulteriore stanziamento)</t>
  </si>
  <si>
    <t>n.754 del 22 marzo 2021 - n. 861 del 10 febbraio 2022 (chiusura) - n. 944 del 15 novembre 2022 -  n. 1013 del 24 luglio 2023 - n. 1089 del 10 luglio 2024</t>
  </si>
  <si>
    <t>Presidente della Regione autonoma Friuli-Venezia Giulia </t>
  </si>
  <si>
    <t>OCDPC 1089 
19 luglio 2024</t>
  </si>
  <si>
    <t>Dichiarazione dello stato di emergenza in conseguenza degli eccezionali eventi meteorologici che nei giorni dal 13 luglio al 6 agosto 2023 hanno interessato il territorio della Regione Autonoma Friuli-Venezia Giulia</t>
  </si>
  <si>
    <t>n. 1023 del 15 settembre 2023
n. 1040 del 10 novembre 2023
n. 1158 del 29 agosto 2025
n. 1168 del 5 novembre 2025 (chiusura)</t>
  </si>
  <si>
    <t>€ 67.451.364</t>
  </si>
  <si>
    <t>€ 23.403.313</t>
  </si>
  <si>
    <t>€ 14.624.085</t>
  </si>
  <si>
    <t>Dichiarazione dello stato di emergenza in conseguenza degli eccezionali eventi meteorologici verificatisi nei giorni dal 24 ottobre al 5 novembre 2023 nel territorio della regione Autonoma Friuli-Venezia Giulia</t>
  </si>
  <si>
    <t>n. 1079 del 13 marzo 2024</t>
  </si>
  <si>
    <t>€ 97.258.695</t>
  </si>
  <si>
    <t>€ 643.012</t>
  </si>
  <si>
    <t>€ 907.963</t>
  </si>
  <si>
    <t>€ 98.809.671</t>
  </si>
  <si>
    <t>Gorizia e Udine</t>
  </si>
  <si>
    <t>Dichiarazione dello stato di emergenza in conseguenza degli eccezionali eventi meteorologici verificatisi nei giorni dal 16 al 17 novembre 2025 nel territorio della provincia di Gorizia e di Udine</t>
  </si>
  <si>
    <t>20/01/2026</t>
  </si>
  <si>
    <t xml:space="preserve">n. 1182 del 19 febbraio 2026
</t>
  </si>
  <si>
    <t>Presidente Regione Friuli Venezia Giulia</t>
  </si>
  <si>
    <t>CS-TS-0013450</t>
  </si>
  <si>
    <t>€ 1.870.582</t>
  </si>
  <si>
    <t>€ 30.743.556</t>
  </si>
  <si>
    <t>€ 43.169.580</t>
  </si>
  <si>
    <t>Lazio</t>
  </si>
  <si>
    <t>Roma, Frosinone, Rieti e Viterbo</t>
  </si>
  <si>
    <t>Eventi meteorologici verificatisi nei giorni dal 31 gennaio 2014 al 4 febbraio 2014 nelle province di Roma, Frosinone, Rieti e Viterbo</t>
  </si>
  <si>
    <t xml:space="preserve"> n. 184 del 29 luglio 2014 - n. 220 del 15 gennaio 2015 (chiusura) - n. 324 dell'8 marzo 2016 - n. 375 del 16 agosto 2016 - n. 445 del 7 aprile 2017</t>
  </si>
  <si>
    <t>Direttore della Direzione infrastrutture, ambiente e politiche abitative della regione Lazio</t>
  </si>
  <si>
    <t xml:space="preserve">29 dicembre 2016 - 16 giugno 2017  - 21/10/2019
</t>
  </si>
  <si>
    <t xml:space="preserve">
2.502.782,79 €</t>
  </si>
  <si>
    <t>Regione Lazio - Direttore dell'Agenzia regionale di protezione civile</t>
  </si>
  <si>
    <t>Roma</t>
  </si>
  <si>
    <t>Tromba d'aria e intense precipitazioni verificatesi il giorno 6 novembre 2016 nel territorio dei comuni di Anguillara Sabazia, di Campagnano di Roma, di Castelnuovo di Porto, di Cerveteri, di Fiumicino, di Ladispoli, di Morlupo, di Roma e di Sacrofano, in provincia di Roma</t>
  </si>
  <si>
    <t>n. 453 del 9 maggio 2017 - n. 498 del 19 gennaio 2018 (chiusura) - n. 544 del 18 settembre 2018 - n. 599 del 25 luglio 2019 - n. 682 del'11 luglio 2020</t>
  </si>
  <si>
    <t>Presidente Regione Lazio </t>
  </si>
  <si>
    <t>Regione Lazio</t>
  </si>
  <si>
    <t>Crisi di approvvigionamento idrico ad uso idropotabile nel territorio della regione Lazio</t>
  </si>
  <si>
    <t>n. 474 del 14 agosto 2017 - n. 530 del 6 luglio 2018 - n. 540 del 22 agosto 2018 (chiusura) - n. 602 del 7 agosto 2019</t>
  </si>
  <si>
    <t xml:space="preserve">Presidente Regione Lazio </t>
  </si>
  <si>
    <t xml:space="preserve">Eventi meteorologici verificatisi nel periodo dal 30 ottobre 2019 al 30 novembre 2019 nel territorio della Regione Lazio 
Ulteriore stanziamento per la realizzazione degli interventi in conseguenza degli eccezionali eventi meteorologici verificatisi nel periodo dal 30 ottobre al 30 novembre 2019 nel territorio della regione Lazio </t>
  </si>
  <si>
    <t>16/03/2020
20 maggio 2021 (Ulteriore stanziamento)</t>
  </si>
  <si>
    <t>n. 700 dell' 8 settembre 2020 -  n. 807 del 9 novembre 2021 - n. 814 del 9 dicembre 2021 - n. 839 del 12 gennaio 2022 - n. 915 del 17 agosto 2022 (chiusura) - n. 932 del 13 ottobre 2022 - n. 1039 del 10 novembre 2023</t>
  </si>
  <si>
    <t>Direttore dell’Agenzia regionale di protezione civile della Regione Lazio</t>
  </si>
  <si>
    <t>OCDCP 1039
10/11/2023</t>
  </si>
  <si>
    <t>Liguria</t>
  </si>
  <si>
    <t>Eventi meteorici verificatisi dal 25 al 26 dicembre 2013, dal 4 al 5 e dal 16 al 20 gennaio 2014 nella Regione Liguria</t>
  </si>
  <si>
    <t xml:space="preserve">n. 149 del 21 febbraio 2014 - n.187 del 19 agosto 2014 - n. 207 del 24 novembre 2014 (chiusura) - n. 277 del 13 agosto 2015 - n. 354 dell'11 luglio 2016 - n. 371 dell'11 agosto 2016 - n. 376 del 16 agosto 2016 </t>
  </si>
  <si>
    <t>Direttore del Dipartimento ambiente della regione Liguria</t>
  </si>
  <si>
    <t xml:space="preserve">Regione Liguria - direttore generale del Dipartimento ambiente </t>
  </si>
  <si>
    <t>Genova e La Spezia</t>
  </si>
  <si>
    <t>Eccezionali avversità atmosferiche che nei giorni dal 9 al 13 ottobre 2014 hanno colpito il territorio della provincia di Genova e dei comuni di Borghetto di Vara, Riccò del Golfo di Spezia e Varese Ligure nella Val di Vara in provincia di La Spezia, al territorio dei comuni di Maissana, Pignone e Sesta Godano nella Val di Vara in provincia di La Spezia</t>
  </si>
  <si>
    <t>30 ottobre 2014 - 24 dicembre 2014 (estensione territoriale)</t>
  </si>
  <si>
    <t>n. 203 del 14 novembre 2014 - n. 224 del 10 febbraio 2015 - n. 252 del 14 maggio 2015 - n. 304  del 14 dicembre 2015 (chiusura) - n. 349 del 3 giugno 2016 - n. 376  del 16 agosto 2016 - n. 398 del 3 ottobre 2016 - n. 456 del 29 maggio 2017</t>
  </si>
  <si>
    <t xml:space="preserve">29 dicembre 2016 - 16 giugno 2017 
</t>
  </si>
  <si>
    <t>€ 2.678.047,13</t>
  </si>
  <si>
    <t>Regione Liguria</t>
  </si>
  <si>
    <t>(4) la voce b) comprende anche la voce c)</t>
  </si>
  <si>
    <t>Eccezionali eventi meteorologici che hanno colpito il territorio della regione Liguria nei giorni dal 3 al 18 novembre 2014</t>
  </si>
  <si>
    <t>n. 216 del 30 dicembre 2014 - n. 224 del 10 febbraio 2015 - n. 321 dell'11 febbraio 2016 - n. 349 del 3 giugno 2016 - n. 376 del 16 agosto 2016 - n. 469 del 21 luglio 2017</t>
  </si>
  <si>
    <t>€ 2.736.428,17</t>
  </si>
  <si>
    <t>Genova</t>
  </si>
  <si>
    <t xml:space="preserve">Eccezionali eventi meteorologici che nei giorni 13 e 14 settembre 2015 hanno colpito il territorio della provincia di Genova </t>
  </si>
  <si>
    <t>n. 299 del 17 novembre 2015 - n. 376 del 16 agosto 2016 - n. 421 del 1 dicembre 2016</t>
  </si>
  <si>
    <t xml:space="preserve">Direttore del Dipartimento ambiente della Regione Liguria </t>
  </si>
  <si>
    <t xml:space="preserve">29 dicembre 2016 - 16 giugno 2017 
21 dicembre 2018
</t>
  </si>
  <si>
    <t>€ 222.431,90</t>
  </si>
  <si>
    <t>Imperia e Savona</t>
  </si>
  <si>
    <t>Eccezionali eventi meteorologici verificatisi nei giorni 24 e 25 novembre 2016 nel territorio delle provinice di Imperia e Savona</t>
  </si>
  <si>
    <t>n. 434 dell'11 gennaio 2017 - n. 504 del 26 gennaio 2018 (chiusura) -  n. 544 del 18 settembre 2018 - n. 561 del 10 dicembre 2018</t>
  </si>
  <si>
    <t xml:space="preserve">Direttore generale del Dipartimento territorio della Regione Liguria </t>
  </si>
  <si>
    <t>€ 2.364.954,20</t>
  </si>
  <si>
    <t>€ 1.635.504,57</t>
  </si>
  <si>
    <t>Eccezionali eventi mteorologici verificatisi nei giorni 13 e 14 ottobre 2016 nel territorio della provincia di Genova</t>
  </si>
  <si>
    <t>16 marzo 2018
12 dicembre 2018</t>
  </si>
  <si>
    <t>n. 485 del 12 ottobre 2017 -   n. 544 del 18 settembre 2018 - n. 596 del 2 luglio 2019 (chiusura) - n. 703 del 23 settembre 2020</t>
  </si>
  <si>
    <t>Direttore del Dipartimento ambiente, territorio, e infrastrutture della regione Liguria</t>
  </si>
  <si>
    <t>€ 336.172,35</t>
  </si>
  <si>
    <t xml:space="preserve">Savona, La Spezia e Città metropolitana di Genova </t>
  </si>
  <si>
    <t>Eccezionali eventi meteorologici verificatisi nel periodo dal 14 ottobre all'8 novembre 2019 nel territorio della città metroplitana di Genova e nelle province di Savona e di La Spezia
Ulteriore stanziamento per la realizzazione degli interventi verificatisi nei mesi di ottobre, novembre e dicembre 2019 nei territori delle regioni Abruzzo, Basilicata, Calabria, Campania, Emilia-Romagna, Friuli-Venezia Giulia, Liguria, Marche, Piemonte, Puglia, Toscana e Veneto</t>
  </si>
  <si>
    <t>21/11/2019
20 maggio 2021 (ulteriore stanziamento)</t>
  </si>
  <si>
    <t>n. 621 del 12 dicembre 2019 -  n. 807 del 9 novembre 2021 - n. 831 del 4 gennaio 2022 (chiusura) - n. 901 del 5 luglio 2022 -  n. 932 del 13 ottobre 2022  -  n. 1009 del 22 giugno 2023</t>
  </si>
  <si>
    <t xml:space="preserve">Presidente della Regione Liguria </t>
  </si>
  <si>
    <t>Eccezionali eventi meteorologici verificatisi nei giorni 20 e 21 dicembre 2019 nel territorio della regione Liguria
Ulteriore stanziamento per la realizzazione degli interventi verificatisi nei mesi di ottobre, novembre e dicembre 2019 nei territori delle regioni Abruzzo, Basilicata, Calabria, Campania, Emilia-Romagna, Friuli-Venezia Giulia, Liguria, Marche, Piemonte, Puglia, Toscana e Veneto</t>
  </si>
  <si>
    <t>13/02/2020
20 maggio 2021 (ulteriore stanziamento)</t>
  </si>
  <si>
    <t>22/02/2021
23 settembre 2021</t>
  </si>
  <si>
    <t>n. 647 del 9 marzo 2020  - n. 831 del 4 gennaio 2022 (chiusura)  -  n. 932 del 13 ottobre 2022  - n. 1121 del 18 dicembre 2024</t>
  </si>
  <si>
    <t xml:space="preserve">Assessore con delega alla protezione civile </t>
  </si>
  <si>
    <t>€ 32.628.493,80</t>
  </si>
  <si>
    <t>€ 30.211.835,28</t>
  </si>
  <si>
    <t>Città metropolitana di Genova e  provincia Savona</t>
  </si>
  <si>
    <t xml:space="preserve">Dichiarazione dello stato di emergenza in conseguenza degli eccezionali eventi meteorologici verificatisi nei giorni dal 3 al 5 ottobre 2021 nel territorio dei comuni di Savona, di Altare, di Bormida, di Cairo Montenotte, di Carcare, di Mallare, di Pallare, di Pontinvrea, di Quiliano, di Sassello e di Urbe in provincia di Savona e nel territorio dei comuni di Campo Ligure, di Rossiglione e di Tiglieto della città metropolitana di Genova
</t>
  </si>
  <si>
    <t>23/12/2021
4 novembre 2022
(Ulteriore stanziamento)</t>
  </si>
  <si>
    <t>n. 848 del 21 gennaio 2022
n. 996 del 18 maggio 2023
n. 1058 del 15 gennaio 2024 (chiusura) - n. 1089 del 10 luglio 2024 - n. 1121 del 18 dicembre 2024</t>
  </si>
  <si>
    <t>Città metropolitana di Genova La Spezia</t>
  </si>
  <si>
    <t>Dichiarazione dello stato di emergenza in conseguenza degli eccezionali eventi meteorologici verificatisi nei giorni dal 23 ottobre al 6 novembre 2023 nel territorio della città metropolitana di Genova e della provincia della Spezia</t>
  </si>
  <si>
    <t>11/03/2024
28/01/2025
(ulteriore stanziamento)</t>
  </si>
  <si>
    <t>n. 1082 del 28 marzo 2024
n. 1121 del 18 dicembre 2024</t>
  </si>
  <si>
    <t>CS-140-6441</t>
  </si>
  <si>
    <t>Città metropolitana di Genova e  province di Imperia e  Savona</t>
  </si>
  <si>
    <t>Dichiarazione dello stato di emergenza in conseguenza degli eccezionali eventi meteorologici verificatisi dal 9 febbraio al 31 marzo 2024 nel territorio della città metropolitana di Genova e delle province di Imperia e di Savona</t>
  </si>
  <si>
    <t>n. 1091 del 22 luglio 2024
n. 1121 del 18 dicembre 2024</t>
  </si>
  <si>
    <t>Genova e Savona</t>
  </si>
  <si>
    <t>n. 1134 del 24 marzo 2025</t>
  </si>
  <si>
    <t>Assessore con delega alla protezione civile della Regione Liguria</t>
  </si>
  <si>
    <t>CS-GE-0013100</t>
  </si>
  <si>
    <t>Genova, La Spezia e Savona</t>
  </si>
  <si>
    <t>Dichiarazione dello stato di emergenza in conseguenza degli eccezionali eventi meteorologici verificatisi nei giorni dal 1° al 2  settembre 2025 nel territorio dei comuni di Cicagna, di Favale di Malvaro, di Lavagna, di Lorsica, di Mele, di Rezzoaglio e di San Colombano Certenoli della città metropolitana di Genova, il 9 settembre 2025 nel territorio del comune di Luni nella Provincia della Spezia e dal 21 al 22 settembre 2025 nel territorio dei comuni di Cairo Montenotte, di Carcare e di Dego in Provincia di Savona</t>
  </si>
  <si>
    <t>n. 1183 del 19 febbraio 2026</t>
  </si>
  <si>
    <t>CS-GE-0013441</t>
  </si>
  <si>
    <t>€ 821.431,11</t>
  </si>
  <si>
    <t>€ 8.834.419</t>
  </si>
  <si>
    <t>€ 53.453.946</t>
  </si>
  <si>
    <t>€ 17.486.933</t>
  </si>
  <si>
    <t>Lombardia</t>
  </si>
  <si>
    <t xml:space="preserve">Avversità atmosferiche che hanno colpito il territorio della regione Lombardia dal 7 luglio al 31 agosto 2014 </t>
  </si>
  <si>
    <t>n. 208 del 28 novembre 2014 - n. 306 del 16 dicembre 2015 (chiusura) - n. 312 del 31 dicembre 2015 - n. 377 del 16 agosto 2016</t>
  </si>
  <si>
    <t>Direttore generale sicurezza, protezione civile ed immigrazione della regione Lombardia</t>
  </si>
  <si>
    <t>29 dicembre 2016</t>
  </si>
  <si>
    <t xml:space="preserve">€ 1.779.288
</t>
  </si>
  <si>
    <t>€ 507.581,35</t>
  </si>
  <si>
    <t xml:space="preserve">Regione Lombardia </t>
  </si>
  <si>
    <t xml:space="preserve">Eccezionali  avversità atmosferiche che hanno colpito il territorio della regione Lombardia nei giorni dall'11 al 22 novembre 2014 </t>
  </si>
  <si>
    <t>n. 226 del 3 marzo 2015 - n. 312 del 31 dicembre 2015 - n. 327 del 22 marzo 2016 - n. 348 del 3 giugno 2016 - n. 377 del 16 agosto 2016</t>
  </si>
  <si>
    <t>1° settembre 2017</t>
  </si>
  <si>
    <t>16/06/2017</t>
  </si>
  <si>
    <t>€ 900.171,84</t>
  </si>
  <si>
    <t>Bergamo e Sondrio</t>
  </si>
  <si>
    <t>Eccezionali avversità atmosferiche verificatesi nei giorni dall'8 al 30 giugno 2016 nel territorio della provincia di Bergamo e di Sondrio</t>
  </si>
  <si>
    <t>n. 461 del 23 giugno 2017 - n. 517 del 19 aprile 2018 - n. 528 del 26 giguno 2018 - n. 544 del 18 settembre 2018</t>
  </si>
  <si>
    <t xml:space="preserve">Direttore Generale Sicurezza, Protezione civile e Immigrazione della regione Lombardia </t>
  </si>
  <si>
    <t>€ 1.016.777,03</t>
  </si>
  <si>
    <t>06 settembre 2018
21 dicembre 2018
19 giugno 2019</t>
  </si>
  <si>
    <t>€ 322.768,12</t>
  </si>
  <si>
    <t>Sondrio</t>
  </si>
  <si>
    <t>Condizione di difficoltà nell'accessibilità ai comuni di Madesimo e Campodolcino, a causa dell'aggravamento del vasto fenomeno franoso nel comune di San Giacomo Filippo, in provincia di Sondrio</t>
  </si>
  <si>
    <t>n. 524 del 6 giugno 2018 - n. 573 dell'8 febbraio 2019 (chiusura) - n. 866 del 24 febbraio 2022</t>
  </si>
  <si>
    <t xml:space="preserve">Direttore Generale Territorio e Protezione Civile della regione Lombardia </t>
  </si>
  <si>
    <t>Brescia, Lecco e Sondrio</t>
  </si>
  <si>
    <t>Dichiarazione dello stato di emergenza nel territorio delle province di Brescia, di Lecco e di Sondrio interessato dagli eventi meteorologici verificatisi nei giorni 11 e 12 giugno 2019. 
Estensione degli effetti della dichiarazione dello stato di emergenza, adottata con delibera del 1° luglio 2019, in conseguenza degli ulteriori eccezionali eventi meteorologici verificatisi nei giorni 25 e 26 luglio 2019 nel territorio del comune di Grosio della provincia di Sondrio e nei giorni dal 31 luglio al 12 agosto 2019 nel territorio dei comuni di Ono San Pietro e Cerveno della provincia di Brescia e di Casargo della provincia di Lecco
Ulteriore stanziamento per la realizzazione degli interventi  in conseguenza degli ulteriori eccezionali eventi meteorologici verificatisi nei giorni 25 e 26 luglio 2019 nel territorio del comune di Grosio della provincia di Sondrio e nei giorni dal 31 luglio al 12 agosto 2019 nel territorio dei comuni di Ono San Pietro e Cerveno della provincia di Brescia e di Casargo della provincia di Lecco</t>
  </si>
  <si>
    <t>01/07/2019 
(estensione del 6 novembre 2019)
14 luglio 2020
(ulteriore stanziamento)</t>
  </si>
  <si>
    <t>n. 598 del 25 luglio 2019 - n. 796 del 23 settembre 2021 (chiusura)  -  n. 932 del 13 ottobre 2022 - n. 938 del 21 ottobre 2022  -  n. 1009 del 22 giugno 2023</t>
  </si>
  <si>
    <t>Direttore generale della Direzione Territorio Protezione Civile della Regione Lombardia</t>
  </si>
  <si>
    <t>Bergamo, Brescia, Como, Lecco, Pavia, Sondrio e Varese</t>
  </si>
  <si>
    <t>Dichiarazione dello stato di emergenza in conseguenza degli eventi meteorologici verificatisi nei giorni dal 2 al 5 ottobre 2020 nel territorio delle province di Bergamo, di Brescia, di Como, di Lecco, di Pavia, di Sondrio e di Varese</t>
  </si>
  <si>
    <t>19/03/2021
10 novembre 2021
(ulteriore stanziamento)
01 settembre 2022
(ulteriore stanziamento)</t>
  </si>
  <si>
    <t xml:space="preserve">n. 766 del 9 aprile 2021 
  n. 932 del 13 ottobre 2022  
n. 1005 del 16 aprile 2023 (chiusura)
 n. 1009 del 22 giugno 2023 </t>
  </si>
  <si>
    <t xml:space="preserve">Direttore generale della Direzione territorio e protezione civile della Regione Lombardia </t>
  </si>
  <si>
    <t>€ 57.531.924,09</t>
  </si>
  <si>
    <t>Como, Sondrio e Varese</t>
  </si>
  <si>
    <t xml:space="preserve">
Dichiarazione dello stato di emergenza in conseguenza degli eventi metereologici verificatisi nei giorni dal 3 luglio all’8 agosto 2021 nel territorio delle province di Como, di Sondrio e di Varese
 </t>
  </si>
  <si>
    <t xml:space="preserve">
26/08/2021
2 maggio 2022
(ulteriore stanziamento)
</t>
  </si>
  <si>
    <t>n. 798 del 23 settembre 2021
n. 952 del 15 dicembre 2022
n. 1004 del 16 giugno 2023 - n. 996 del 18 maggio 2023 - n. 1036 del 30 ottobre 2023 (chiusura) - n. 1089 del 10 luglio 2024</t>
  </si>
  <si>
    <t>Direttore Generale della Direzione Territorio e Protezione civile della regione Lombardia </t>
  </si>
  <si>
    <t>Brescia</t>
  </si>
  <si>
    <t xml:space="preserve">
Dichiarazione dello stato di emergenza in conseguenza degli eccezionali eventi metereologici verificatisi nella terza decade del mese di luglio 2022 nel territorio dei comuni di Braone, di Ceto e di Niardo, in provincia di Brescia
 </t>
  </si>
  <si>
    <t>08/09/2022
23 febbraio 2023 
(ulteriore stanziamento)</t>
  </si>
  <si>
    <t>n. 929 del 6 ottobre 2022
n. 947 del 24 novembre 2022
n. 1158 del 29 agosto 2025
n. 1111 del 15 novembre 2024 (chiusura)</t>
  </si>
  <si>
    <t xml:space="preserve">Direttore Generale della Direzione Territorio e Protezione civile della Regione Lombardia </t>
  </si>
  <si>
    <t>Dichiarazione dello stato di emergenza in conseguenza degli eccezionali eventi meteorologici che dal 4 al 31 luglio 2023 hanno interessato il territorio della Regione Lombardia</t>
  </si>
  <si>
    <t>28/08/2023
30 agosto 2024
(Ulteriore stanziamento)</t>
  </si>
  <si>
    <t>n. 1026 del 27 settembre 2023
n. 1144 del 20 giugno 2025
n. 1158 del 29 agosto 2025</t>
  </si>
  <si>
    <t>Direttore pro-tempore della Direzione generale sicurezza e protezione civile della Regione Lombardia</t>
  </si>
  <si>
    <t>Dichiarazione dello stato di emergenza in conseguenza degli eccezionali eventi meteorologici verificatisi nei giorni dal 20 ottobre al 10 novembre 2023 nel territorio della provincia di Brescia</t>
  </si>
  <si>
    <t>15/04/2024
14 gennaio 2025
(ulteriore stanziamemento)</t>
  </si>
  <si>
    <t>n. 1083 del 9 maggio 2024
n. 1099 del 13 settembre 2024</t>
  </si>
  <si>
    <t>Direttore generale pro-tempore della Direzione competente in materia di protezione civile  della  Regione Lombardia</t>
  </si>
  <si>
    <t>CS-139-6447</t>
  </si>
  <si>
    <t xml:space="preserve">Città metropolitana di Milano e province  Cremona e  Mantova </t>
  </si>
  <si>
    <t>Dichiarazione dello stato di emergenza in conseguenza degli eccezionali eventi meteorologici verificatisi nel territorio della città metropolitana di Milano e delle province di Cremona e di Mantova nei giorni dal 15 al 25 maggio 2024</t>
  </si>
  <si>
    <t>n. 1097 del 5 settembre 2024</t>
  </si>
  <si>
    <t>Bergamo e Brescia</t>
  </si>
  <si>
    <t>n. 1113 del 27 novembre 2024</t>
  </si>
  <si>
    <t>CS-139-6479</t>
  </si>
  <si>
    <t>Bergamo, Brescia e Lecco</t>
  </si>
  <si>
    <t>Eventi meteo dall’8 al 12 settembre 2024 nel territorio dell’intera provincia di Bergamo e dei comuni di Dolzago, Lecco, Missaglia, Molteno, Oggiono della provincia di Lecco e dei comuni di Gargnano, Bagolino, Pertica Bassa e Lavenone della provincia di Brescia</t>
  </si>
  <si>
    <t>n. 1124 del 2 gennaio 2025</t>
  </si>
  <si>
    <t>Direttore pro tempore della Direzione Generale Sicurezza e Protezione Civile della Regione Lombardia</t>
  </si>
  <si>
    <t>CS-MI-0013020</t>
  </si>
  <si>
    <t>Como, Monza e Brianza</t>
  </si>
  <si>
    <t>Dichiarazione dello stato di emergenza in conseguenza degli eccezionali eventi meteorologici verificatisi nei giorni dal 10 al 13 settembre 2025 nel territorio della provincia Como e dal 22 al 27 settembre 2025 nel territorio della provincia Como e del comune di Barlassina, di Bovisio Masciago, di Cesano Maderno, di Giussano, di Lentate sul Seveso, di Limbiate, di Meda, di Seveso e di Varedo della provincia di Monza e della Brianza</t>
  </si>
  <si>
    <t>n. 1174 del 4 dicembre 2025</t>
  </si>
  <si>
    <t>Direttore pro tempore della Direzione Generale competente in materia di protezione civile della Regione Lombardia</t>
  </si>
  <si>
    <t>CS-MI-0013371</t>
  </si>
  <si>
    <t>Marche</t>
  </si>
  <si>
    <t>Eccezionali eventi meteorologici verificatisi nei giorni dal 10 al 13 novembre 2013, dal 25 al 27 novembre 2013 ed il 2 dicembre 2013, nel territorio della regione Marche</t>
  </si>
  <si>
    <t>10 gennaio 2014 - 17 gennaio 2014</t>
  </si>
  <si>
    <t>5 gennaio 2015 - 12 gennaio 2015</t>
  </si>
  <si>
    <t xml:space="preserve"> n. 141 del 22 gennaio 2014 - n. 222 del 29 gennaio 2015 - n. 243 del 27 aprile 2015 (chiusura) - n. 323 dell'8 marzo 2016  - n. 361 del 21 luglio 2016 - n. 378 del 16/08/2016</t>
  </si>
  <si>
    <t>Direttore del Dipartimento per le politiche integrate di sicurezza e per la protezione civile della Regione Marche</t>
  </si>
  <si>
    <t xml:space="preserve">29 dicembre 2016 - 16 giugno 2017  - 22 dicembre 2017
</t>
  </si>
  <si>
    <t>18 dicembre 2017 -         06 settembre 2018 -</t>
  </si>
  <si>
    <t>€ 14.137,32</t>
  </si>
  <si>
    <t>Regione Marche - Dirigente del Servizio territorio ambiente ed energia della regione</t>
  </si>
  <si>
    <t>Eccezionali eventi meteorologici verificatisi nei giorni dal 2 al 4 maggio 2014 nel territorio della regione Marche</t>
  </si>
  <si>
    <t xml:space="preserve"> n. 179 del 10 luglio 2014 - n. 271 del 27 luglio 2015 (chiusura) - n. 378 del 16 agosto 2016 - n. 432 dell'11 gennaio 2017</t>
  </si>
  <si>
    <t xml:space="preserve">29 dicembre 2016 - 16 giugno 2017 - 22 dicembre 2017
</t>
  </si>
  <si>
    <t>18 dicembre 2017 -         06 settembre 2018</t>
  </si>
  <si>
    <t>€ 592.591,18</t>
  </si>
  <si>
    <t xml:space="preserve">Regione Marche - Dirigente del servizio infrastrutture, trasporti ed energia </t>
  </si>
  <si>
    <t xml:space="preserve">Marche </t>
  </si>
  <si>
    <t>Eccezionali eventi meteorologici verificatisi nei giorni dal 4 al 6 marzo 2015 nel territorio della regione Marche</t>
  </si>
  <si>
    <t>08/12/2015 (nuova scadenza: 1 giugno 2016)</t>
  </si>
  <si>
    <t>n. 264 del 3 luglio 2015 - n. 378 del 16 agosto 2016 - n. 407 del 15 novembre 2016 (chiusura) - n. 537 del 10 agosto 2018</t>
  </si>
  <si>
    <t>29 dicembre 2016  - 16 giugno 2017 - 22 dicembre 2017</t>
  </si>
  <si>
    <t>€ 2.260,00</t>
  </si>
  <si>
    <t xml:space="preserve">Regione Marche </t>
  </si>
  <si>
    <t>Pesaro e Urbino</t>
  </si>
  <si>
    <t>Crisi di approvvigionamento idrico ad uso idropotabile nel territorio della provincia di Pesaro e Urbino</t>
  </si>
  <si>
    <t>n. 493 del 30 novembre 2017 - n. 595 del 3 giugno 2019 (chiusura)</t>
  </si>
  <si>
    <t xml:space="preserve">Presidente della Regione Marche </t>
  </si>
  <si>
    <t>Ancona e Pesaro- Urbino</t>
  </si>
  <si>
    <t xml:space="preserve">Dichiarazione dello stato di emergenza in conseguenza degli eccezionali eventi meteorologici verificatisi a partire dal giorno 15 settembre 2022 in parte del territorio delle Province di Ancona e Pesaro-Urbino
 Estensione degli effetti della dichiarazione dello stato di emergenza, adottata con delibera del 16 settembre 2022, al territorio dei comuni ricadenti nella parte settentrionale della provincia di Macerata, limitrofi alla provincia di Ancona, colpito dagli eccezionali eventi meteorologici verificatisi il giorno 15 settembre 2022
Gli effetti dell’estensione territoriale dello stato di emergenza ai comuni situati nella parte settentrionale della provincia di Macerata, limitrofi alla provincia di Ancona, di cui alla delibera del Consiglio dei ministri del 19 ottobre 2022, ricomprendono anche il territorio dei comuni di Camerino, di Montecassiano e di Treia nella medesima provincia, colpito dagli eccezionali eventi meteorologici verificatisi a partire dal giorno 15 settembre 2022  </t>
  </si>
  <si>
    <t xml:space="preserve">
16/09/2022
19 ottobre 2022
(Estensione)
23 maggio 2023
(Estensione)</t>
  </si>
  <si>
    <t>28/08/2023 
-
L. 08/08/2024
-
DL 08/08/2025 n. 116 </t>
  </si>
  <si>
    <t>n. 922 del 17 settembre 2022
n. 924 del 20 settembre 2022
n. 930 del 12 ottobre 2022
n. 935 del 14 ottobre 2022
n. 1008 del 21 giugno 2023
n. 1011 del 23 giugno 2023
n. 1016 del 03 agosto 2023
n. 1035 del 20 ottobre 2023
n. 1055 del 15 gennaio 2024</t>
  </si>
  <si>
    <t xml:space="preserve">Dichiarazione dello stato di emergenza in conseguenza degli eccezionali eventi meteorologici verificatisi a partire dal 16 maggio 2023 nel territorio dei comuni di comuni di Fano, di Gabicce Mare, di Monte Grimano Terme, di Montelabbate, di Pesaro, di Sassocorvaro e di Urbino della provincia di Pesaro e Urbino </t>
  </si>
  <si>
    <t>Fascia costiera Regione</t>
  </si>
  <si>
    <t>Dichiarazione dello stato di emergenza in conseguenza degli eccezionali eventi meteorologici verificatisi, a partire dal giorno 18 settembre 2024, nel territorio della fascia costiera della Regione Marche</t>
  </si>
  <si>
    <t>21/09/2024
30/04/2025
(estensione e ulteriore stanziamento)</t>
  </si>
  <si>
    <t>n. 1101 del 24 settembre 2024
n. 1105 del 18 ottobre 2024</t>
  </si>
  <si>
    <t>Molise</t>
  </si>
  <si>
    <t>Eccezionali eventi meteorologici che nei giorni 5 e 6 marzo 2015 hanno colpito il territorio della regione Molise</t>
  </si>
  <si>
    <t>n. 280 del 4 settembre 2015 - n. 313 del 20 gennaio 2016 - n. 379 del 16 agosto 2016 - n. 403 dell'8 novembre 2016 (chiusura) - n. 439 del 22 febbraio 2017</t>
  </si>
  <si>
    <t xml:space="preserve">Dott. Gino Cardarelli, Direttore del Servizio Tecnico Sismico e Geologico della regione Molise </t>
  </si>
  <si>
    <t>Regione Molise</t>
  </si>
  <si>
    <t>Eccezionali eventi meteorologici verificatisi nel mese di gennaio 2017 nel territorio della regione Molise</t>
  </si>
  <si>
    <t>18 dicembre 2017 - 
 24 luglio 2018</t>
  </si>
  <si>
    <t xml:space="preserve">n. 481 dell'11 settembre 2017 -  n. 544 del 18 settembre 2018 - n. 585 del 4 aprile 2019 (chiusura) - n. 628 del 16 gennaio 2020 - n. 843 del 12 gennaio 2022 - n. 1061 del 24 gennaio 2024 </t>
  </si>
  <si>
    <t>Presidente della Regione Molise</t>
  </si>
  <si>
    <t>6 settembre 2018
21 dicembre 2018</t>
  </si>
  <si>
    <t>Piemonte</t>
  </si>
  <si>
    <t>Eventi alluvionali verificatisi nei giorni dal 27 aprile al 19 maggio 2013 nel territorio della regione Piemonte</t>
  </si>
  <si>
    <t>20 settembre 2013 
e 27 dicembre 2013</t>
  </si>
  <si>
    <t>n. 107 del 23 luglio 2013 - n. 128 del 22 novembre 2013 - n. 191 del 17 settembre 2014 (chiusura) - n. 544 del 18 settembre 2018</t>
  </si>
  <si>
    <t>Direttore opere pubbliche, difesa del suolo, economia montana e foreste della regione Piemonte</t>
  </si>
  <si>
    <t>Regione Piemonte - Direttore regionale alle opere pubbliche, difesa del suolo, economia montana e foreste</t>
  </si>
  <si>
    <t>Torino, Alessandria, Asti, Cuneo, Novara e Vercelli</t>
  </si>
  <si>
    <t>Eccezionali avversità atmosferiche verificatesi nei giorni 25 e 26 dicembre 2013, dal 17 al 19 gennaio 2014 e nel periodo dal 1° febbraio al 10 marzo 2014 nel territorio delle province di Torino, Alessandria, Asti, Cuneo, Novara e Vercelli</t>
  </si>
  <si>
    <t>n. 181 del 11 luglio 2014 - n. 305 del 16 dicembre 2015 (chiusura) - n. 544 del 18 settembre 2018</t>
  </si>
  <si>
    <t>Regione Piemonte</t>
  </si>
  <si>
    <t>Torino, Alessandria, Biella, Novara, Verbano-Cusio-Ossola e Vercelli</t>
  </si>
  <si>
    <t>Eccezionali eventi meteorologici che hanno colpito il territorio delle province di Torino, Alessandria, Biella, Novara, Verbano-Cusio-Ossola e Vercelli nei giorni dal 12 al 14 ottobre, il 4 e 5, l'11 e 12 ed il 14 e 15 novembre 2014</t>
  </si>
  <si>
    <t>n. 217 del 7 gennaio 2015 -  n. 345 del 13 maggio 2016 (chiusura) - n. 347 del 3 giugno 2016 - n. 380 del 16 agosto 2016 - n. 433 dell'11 gennaio 2017</t>
  </si>
  <si>
    <t xml:space="preserve">29 dicembre 2016 - 16 giugno 2017 - 
</t>
  </si>
  <si>
    <t>Torino, Alessandria, Asti, Cuneo</t>
  </si>
  <si>
    <t>Eccezionali eventi meteorologici verificatisi nei giorni dal 15 al 17 marzo e dal 23 al 25 marzo 2015 nel territorio delle provincie di Asti e Cuneo e dei comuni di Strevi in provincia di Alessandria e di Viu' in provincia di Torino</t>
  </si>
  <si>
    <t>23/12/2015 
(nuova scadenza 20 giugno 2016)</t>
  </si>
  <si>
    <t>n. 269 del 24 luglio 2015 - n. 380 del 16 agosto 2016 - n. 401 del 7 novembre 2016 (chiusura)</t>
  </si>
  <si>
    <t xml:space="preserve">Direttore delle opere pubbliche, difesa del suolo, economia montana, foreste, protezione civile, trasporti e logistica della Regione Piemonte </t>
  </si>
  <si>
    <t>Cuneo, Torino, Alessandria e Asti</t>
  </si>
  <si>
    <t>Eccezionali eventi meteorologici verificatisi nei giorni 23 e 24 novembre 2016 nel territorio delle provinice di Cuneo e di Torino - 
Estensione degli effetti della dichiarazione dello stato di emergenza in conseguenza degli eccezionali eventi meteorologici verificatisi nei giorni dal 21 al 25 novembre 2016 nel territorio dei comuni afferenti le aste fluviali dei fiumi Tanaro e Bormida nelle province di Alessandria e Asti</t>
  </si>
  <si>
    <t xml:space="preserve">16 dicembre 2016
    23 febbraio 2017 (estensione) </t>
  </si>
  <si>
    <t>n. 430 del 10 gennaio 2017 - n. 516 del 17 aprile 2018 (chisura) -  n. 544 del 18 settembre 2018 - n. 668 del 22 aprile 2020</t>
  </si>
  <si>
    <t xml:space="preserve">Presidente della regione Piemonte </t>
  </si>
  <si>
    <t>€ 11.583.702,86</t>
  </si>
  <si>
    <t>€ 20.030.165,98</t>
  </si>
  <si>
    <t>(4) Le risorse pari a euro 36.902.647,00 assegnate con delibera del Consiglio dei Ministri del 16 dicembre 2016 sono integrate, con delibere del 20 gennaio e del 23 febbraio 2017, con l'importo di euro di  14.097.353,00 e 5.000.000,00</t>
  </si>
  <si>
    <t xml:space="preserve">Piemonte </t>
  </si>
  <si>
    <t>Area metropolitana di Torino, Alessandria, Asti, Biella, Cuneo, Vercelli</t>
  </si>
  <si>
    <t>Crisi di approvvigionamento idrico ad uso idropotabile nei territori della città metropolitana di Torino e delle province di Alessandria, di Asti, di Biella, di Cuneo e di Vercelli  i cui Comuni appartengono agli ATO 2, 3, 4 e 6</t>
  </si>
  <si>
    <t>n. 526 dell'11 giugno 2018  - n. 676 del 22 maggio 2020 (chiusura) - n. 771 del 23 aprile 2021</t>
  </si>
  <si>
    <t>Torino</t>
  </si>
  <si>
    <t>Eeventi meteorologici verificatisi il giorno 7 giugno 2018 nel territorio dei comuni di Bussoleno, di Chianocco e di Mompantero, in provincia di Toino</t>
  </si>
  <si>
    <t>n. 534 del 25/07/2018 - n. 811 del 29 novembre 2021 (chiusura) - n. 1050 del 29 dicembre 2023</t>
  </si>
  <si>
    <t xml:space="preserve">Presidente della Regione Piemonte </t>
  </si>
  <si>
    <t>€ 7.557.431,00</t>
  </si>
  <si>
    <t>€ 1.685.000,40</t>
  </si>
  <si>
    <t>21/12/2019</t>
  </si>
  <si>
    <t>Verbano-Cusio-Ossola</t>
  </si>
  <si>
    <t xml:space="preserve">Dichiarazione dello stato di emergenza nel territorio del comune di Formazza, in provincia di Verbano-Cusio-Ossola, interessato dagli eventi meteorologici verificatisi nei giorni 11 giugno e 12 agosto 2019  
Ulteriore stanziamento per la realizzazione degli interventi nel territorio del comune di Formazza, in provincia di Verbano-Cusio-Ossola, interessato dagli eventi meteorologici verificatisi nei giorni 11 giugno e 12 agosto 2019  </t>
  </si>
  <si>
    <t>06 novembre 2019
13 febbraio 2020 (Ulteriore stanziamento)</t>
  </si>
  <si>
    <t xml:space="preserve">n. 620 del 6 dicembre 2019 - n. 802 del 22 ottobre 2021 (chiusura)   -  n. 932 del 13 ottobre 2022 </t>
  </si>
  <si>
    <t>€ 70.000,00</t>
  </si>
  <si>
    <t>Piemonte 
 Abruzzo, Basilicata, Calabria, Campania, Emilia-Romagna, Friuli-Venezia Giulia, Liguria, Marche, Puglia, Toscana e Veneto</t>
  </si>
  <si>
    <t xml:space="preserve">Alessandria
 I commissari delegati provvedono all'individuazione territoriale
</t>
  </si>
  <si>
    <t>Dichiarazione dello stato di emergenza nel territorio della provincia di Alessandria interessato dagli eventi meteorologici verificatisi nei giorni dal 19 al 22 ottobre 2019
Estensione degli effetti della dichiarazione dello stato di emergenza, adottato con delibera del Consiglio dei ministri del 14 novembre 2019 ai territori colpiti delle regioni Abruzzo, Basilicata, Calabria, Campania, Emilia-Romagna, Friuli-Venezia Giulia, Liguria, Marche, Piemonte, Puglia, Toscana e Veneto, interessati dagli eccezionali eventi meteorologici verificatisi nei mesi di ottobre e novembre 2019 
Ulteriore stanziamento per la realizzazione degli interventi per i territori colpiti delle Regioni ai territori colpiti delle regioni Abruzzo, Basilicata, Calabria, Campania, Emilia-Romagna, Friuli-Venezia Giulia, Liguria, Marche, Piemonte, Puglia, Toscana e Veneto, interessati dagli eccezionali eventi meteorologici verificatisi nei mesi di ottobre e novembre 2019  
Ulteriore stanziamento per la realizzazione degli interventi verificatisi nei mesi di ottobre, novembre e dicembre 2019 nei territori delle regioni Abruzzo, Basilicata, Calabria, Campania, Emilia-Romagna, Friuli-Venezia Giulia, Liguria, Marche, Piemonte, Puglia, Toscana e Veneto</t>
  </si>
  <si>
    <t xml:space="preserve">
14 novembre 2019
2 dicembre 2019 (estensione)
17 gennaio 2020 (ulteriore stanziamento)
20 maggio 2021 (Ulteriore stanziamento)</t>
  </si>
  <si>
    <r>
      <t xml:space="preserve">n. 615 del 16 novembre 2019 - n. 622 del 17 dicembre 2019 - n. 674 del 15 maggio 2020 - 687 del 28 luglio 2020 - n. 731 del 31 dicembre 2020 - n. 753 del 19 marzo 2021 - n. 807 del 9 novembre 2021 - n. 809 del 25 novembre 2021 - n. 814 del 9 dicembre 2021 - n. 819 del 4 gennaio 2022 (chiusura Veneto) - n. 820 del 4 gennaio 2022  (chiusura Calabria) - n. 821 del 4 gennaio 2022 (chiusura Marche) - n. 822 del 4 gennaio 2022 (chiusura Emilia-Romagna) -  n. 826 del 4 gennaio 2022 (chiusura Friuli-Vnezia Giulia) n. 827 del 4 gennio 2022 (chiusura Basilicata) - n. 828 del 4 gennaio 2022 (chiusura Puglia) - n. 829 del 4 gennaio 2022 (chiusura Piemonte) - n. 830 del 4 gennaio 2022 (chiusura Campania) - n. 831 del 4 gennaio 2022 (chiusura Liguria)  - n. 839 del 12 gennaio 2022 - n. 855  del 01 febbraio 2022 (chiusura Abruzzo) - n. 860 del 3 febbraio 2022 (chiusura Toscana) - n. 878 del 25 marzo 2022 (chiusura Marche) - n. 919 del 13 settembre 2022 - n. 932 del  13 ottobre 2022 - n. 950 del 7 dicembre 2022 - n. 955 del 29 dicembre 2022 -  n. 1009 del 22 giugno 2023 (Piemonte, Basilicata, Calabria, Emilia-Romagna, Friuli-Venezia Giulia,   Puglia, Toscana e Veneto) - n. 1071 del 15 febbraio 2024 - </t>
    </r>
    <r>
      <rPr>
        <sz val="8"/>
        <rFont val="Calibri"/>
        <family val="2"/>
        <scheme val="minor"/>
      </rPr>
      <t>n. 1121 del 18 dicembre 2024</t>
    </r>
  </si>
  <si>
    <r>
      <t>Presidente della Regione Piemonte 
Il Presidenti delle regioni Abruzzo, Calabria, Emilia-Romagna, Friuli-Venezia Giulia, Marche, Puglia, Toscana, Veneto, il Dirigente dell’Ufficio Protezione civile della Regione Basilicata ed il Direttore generale Lavori pubblici e Protezione civile della Regione Campania sono nominati Commissari delegati, ciascuno per gli ambiti territoriali di propria competenza. Per la medesima finalità, i Presidenti delle regioni Liguria e Piemonte - già commissari delegati, rispettivamente, ai sensi dell’articolo 1, comma 1, dell’Ordinanza del Capo del Dipartimento della Protezione civile n. 621 del 12 dicembre 2019 e dell’articolo 1, comma 1, dell’Ordinanza del Capo del Dipartimento della Protezione civile n. 615 del 16 novembre 2019 - sono nominati Commissari delegati, ciascuno per gli ambiti territoriali di propria competenza</t>
    </r>
    <r>
      <rPr>
        <sz val="8"/>
        <rFont val="Arial"/>
        <family val="2"/>
      </rPr>
      <t>. Il Presidente della Regione Liguria è sostituiro dall'assessore con delega alla protezione civile</t>
    </r>
    <r>
      <rPr>
        <sz val="4"/>
        <rFont val="Arial"/>
        <family val="2"/>
      </rPr>
      <t xml:space="preserve">
</t>
    </r>
  </si>
  <si>
    <t xml:space="preserve">6172
6201
6173
6179
6171
6177
6181
6174
6199
6172
6209
6176
6178
</t>
  </si>
  <si>
    <t xml:space="preserve">18.579.762,50
</t>
  </si>
  <si>
    <t xml:space="preserve">fabbisogni comulati </t>
  </si>
  <si>
    <t>Città metropolitana di Torino</t>
  </si>
  <si>
    <t xml:space="preserve">Dichiarazione dello stato di emergenza in conseguenza degli eventi meteorologici verificatisi nei giorni dal 9 al 19 maggio e nei giorni dal 3 all'11 giugno 2020 nel territorio dei comuni di Baldissero Torinese, di Castiglione Torinese e di San Mauro Torinese ricadenti nella città metropolitana di Torino
Ulteriore stanziamento per la realizzazione degli interventi in conseguenza degli eventi meteorologici verificatisi nei giorni dal 9 al 19 maggio e nei giorni dal 3 all'11 giugno 2020 nel territorio dei Comuni di Baldissero Torinese, di Castiglione Torinese e di San Mauro Torinese ricadenti nella Città metropolitana di Torino </t>
  </si>
  <si>
    <t>22/10/2020
20 maggio 2021 (Ulteriore stanziamento)</t>
  </si>
  <si>
    <t>n. 743 del 16 febbraio 2021 - 832 del 5 gennaio 2022 (chiusura) - n. 839 del 12 gennaio 2022 - n. 932 del 13 ottobre 2022 -  n. 1009 del 22 giugno 2023</t>
  </si>
  <si>
    <t xml:space="preserve">Alessandria
</t>
  </si>
  <si>
    <t xml:space="preserve">Dichiarazione dello stato di emergenza in conseguenza degli eccezionali eventi meteoirologici verificatisi nei giorni 3 e 4 ottobre 2021  nel territorio dei comuni di Acqui Terme, di Belforte Monferrato, di Bosco Marengo, di Capriata Dorba, di Casaleggio Boiro, di Cartosio, di Cassinelle, di Cremolino, di Fresonara, di Lerma, di Melazzo, di Molare, di Morbello, di Mornese, di Ovada, di Ponzone, di Predosa, di Rocca Grimalda, di Sezzadio, di Silvano d'Orba, di Strevi e di Tagliolo Monferrato in provincia di Alessandria
Ulteriore stanziamento per la realizzazione degli interventi in conseguenza degli eccezionali eventi meteorologici verificatisi nei giorni 3 e 4 ottobre 2021 nel territorio dei comuni di Acqui Terme, di Belforte Monferrato, di Bosco Marengo, di Capriata d’Orba, di Casaleggio Boiro, di Cartosio, di Cassinelle, di Cremolino, di Fresonara, di Lerma, di Melazzo, di Molare, di Morbello, di Mornese, di Ovada, di Ponzone, di Predosa, di Rocca Grimalda, di Sezzadio, di Silvano d’Orba, di Strevi e di Tagliolo Monferrato, in provincia di Alessandria
</t>
  </si>
  <si>
    <t>23/12/2021
04/08/2022
(ulteriore stanziamento)</t>
  </si>
  <si>
    <t>n. 846 del 17 gennaio 2022
n. 996 del 18 maggio 2023
n. 1054 del 12 gennaio 2024 (Chiusura) - n. 1089 del 10 luglio 2024</t>
  </si>
  <si>
    <t>CS-114-6331</t>
  </si>
  <si>
    <t>OCDPC 1089
19 luglio 2024</t>
  </si>
  <si>
    <t>Cuneo</t>
  </si>
  <si>
    <t>Dichiarazione dello stato di emergenza in conseguenza degli eccezionali eventi meteorologici che il giorno 6 luglio 2023 hanno interessato il territorio della provincia di Cuneo</t>
  </si>
  <si>
    <t>n. 1019 del 05 settembre 2023
n. 1158 del 29 agosto 2025
n. 1171 del 5 novembre 2025 (Subentro)</t>
  </si>
  <si>
    <t>Presidente della Regione Piemonte</t>
  </si>
  <si>
    <t>€ 692.843</t>
  </si>
  <si>
    <t>€ 1.155.970</t>
  </si>
  <si>
    <t>€ 2.291.078</t>
  </si>
  <si>
    <t>Dichiarazione dello stato di emergenza in conseguenza dell’eccezionale evento meteorologico verificatosi il giorno 13 agosto 2023 nel territorio del comune di Bardonecchia della città metropolitana di Torino</t>
  </si>
  <si>
    <t>23/10/2023
20 giugno 2024
(Ulteriore stanziamento)</t>
  </si>
  <si>
    <t>n. 1038 del 9 novembre 2023
n. 1158 del 29 agosto 2025</t>
  </si>
  <si>
    <t>€ 13.924.306</t>
  </si>
  <si>
    <t>€ 65.000</t>
  </si>
  <si>
    <t>€ 121.100</t>
  </si>
  <si>
    <t>Città metropolitana di Torino, province di Verbano-Cusio-Ossola e Vercelli</t>
  </si>
  <si>
    <t>Dichiarazione dello stato di emergenza in conseguenza degli eccezionali eventi meteorologici verificatisi nei giorni 29 e 30 giugno 2024 nel territorio dei comuni di Balme, di Banchette, di Bardonecchia, di Busano, di Cafasse, di Cantoira, di Canischio, di Ceresole Reale, di Chialamberto, di Coassolo, di Corio, di Cuorgnè, di Fiorano Canavese, di Forno Canavese, di Groscavallo, di Ingria, di Lemie, di Levone, di Locana, di Noasca, di Oulx, di Pessinetto, di Prascorsano, di Pratiglione, di Pertusio, di Ribordone, di Rivara, di Ronco Canavese, di Salassa, di Salerano Canavese, di Samone, di San Colombano Belmonte, di San Giorgio Canavese, di San Ponso, di Sparone, di Traves, di Usseglio, di Val di Chy, di Valperga, di Valprato Soana, di Vidracco, di Viù e di Vistrosio, della Città Metropolitana di Torino, dei comuni di Antrona Schieranco, di Bannio Anzino, di Calasca Castiglione, di Ceppo Morelli, di Cossogno, di Intragna, di Macugnaga, di Omegna, di Premeno, di San Bernardino Verbano, di Stresa, di Trasquera, di Vanzone con San Carlo, di Varzo, di Villadossola, della provincia del Verbano-Cusio-Ossola e dei comuni di Alagna Valsesia, di Alto Sermenza, di Campertogno, di Carcoforo, di Fobello, di Mollia, di Pila, di Piode, di Rassa, di Rimella, Scopa, della provincia di Vercelli</t>
  </si>
  <si>
    <t>07/08/2024
09/04/2025
(ulteriore stanziamento)</t>
  </si>
  <si>
    <t>n. 1096 del 21 agosto 2024</t>
  </si>
  <si>
    <t>CS-114-6460</t>
  </si>
  <si>
    <t>Torino e Vercelli</t>
  </si>
  <si>
    <t>25 novembre 2024
09/04/2025
(ulteriore stanziamento)</t>
  </si>
  <si>
    <t>n. 1119 del 12 dicembre 2024</t>
  </si>
  <si>
    <t>CS-TO-0013000</t>
  </si>
  <si>
    <t>Torino, Alessandria,  Asti, Biella, Cuneo,  Vercelli e  Verbano-Cusio-Ossola</t>
  </si>
  <si>
    <t>Dichiarazione dello stato di emergenza in conseguenza degli eccezionali eventi meteorologici verificatisi dal 15 al 17 aprile 2025 nel territorio della città metropolitana di Torino e delle province di Alessandria, di Asti, di Biella, di Cuneo, di Vercelli e di Verbano-Cusio-Ossola</t>
  </si>
  <si>
    <t>30/06/2025
28/08/2025
(Ulteriore stanziamento)
10/03/2026
(Ulteriore stanziamento)</t>
  </si>
  <si>
    <t>n. 1154 del 15 luglio 2025</t>
  </si>
  <si>
    <t>,CS-TO-0013152</t>
  </si>
  <si>
    <t>Dichiarazione dello stato di emergenza in conseguenza degli eccezionali eventi meteorologici verificatisi il giorno 30 giugno 2025 nel territorio del comune di Bardonecchia (TO)</t>
  </si>
  <si>
    <t>n. 1162 del 25 settembre 2025</t>
  </si>
  <si>
    <t>CS-TO-0013230</t>
  </si>
  <si>
    <t>Puglia</t>
  </si>
  <si>
    <t xml:space="preserve">Taranto </t>
  </si>
  <si>
    <t xml:space="preserve"> Eccezionali eventi meteorologici verificatesi nei giorni 7 e 8 ottobre 2013 nei comuni di Ginosa, Castellaneta, Palagianello e Laterza in provincia di Taranto</t>
  </si>
  <si>
    <t>n.  135 del 27 novembre 2013 - n. 209 del 2 dicembre 2014 (chiusura) - n. 386 del 16 agosto 2016 - n. 426 del 16 dicembre 2016</t>
  </si>
  <si>
    <t xml:space="preserve">Dirigente del Servizio protezione civile della Regione Puglia </t>
  </si>
  <si>
    <t xml:space="preserve">Regione Puglia - Dirigente del Servizio protezione civile </t>
  </si>
  <si>
    <t>Foggia, Lecce e Taranto</t>
  </si>
  <si>
    <t>Eccezionali eventi meteorologici verificatisi tra il 19 novembre ed il 3 dicembre 2013 nel territorio delle provincie di Foggia, Lecce e Taranto</t>
  </si>
  <si>
    <t>n. 173 dell'8 luglio  2014 - n. 273 del 28 luglio 2015 (chiusura) - n. 386 del 16 agosto 2016 - n. 520 del 31 maggio 2018</t>
  </si>
  <si>
    <t xml:space="preserve">Regione Puglia - Dirigente del Servizio regionale protezione civile </t>
  </si>
  <si>
    <t xml:space="preserve">Puglia </t>
  </si>
  <si>
    <t>Foggia</t>
  </si>
  <si>
    <t>Eccezionali eventi meteorologici verificatisi  nei giorni dal 1 al 6 settembre 2014 nella provincia di Foggia</t>
  </si>
  <si>
    <t>n.  200 del 7 novembre 2014 - n. 301del 25 novembre 2015 (chiusura) - n. 386 del 16 agosto 2016 - n. 521 del 31 maggio 2018</t>
  </si>
  <si>
    <t>Regione Puglia</t>
  </si>
  <si>
    <t>Foggia e Taranto</t>
  </si>
  <si>
    <t>Eccezionali eventi meteorologici che nei giorni dal 10 al 22 ottobre 2015 hanno colpito il territorio delle province di Foggia e di Taranto.</t>
  </si>
  <si>
    <t>n. 355 del 14 luglio 2016 - n. 450 del 4 maggio 2017 - 544 del 18 settembre 2018 - n. 588 dell'11 aprile 2019</t>
  </si>
  <si>
    <t>Dirigente della Sezione regionale di protezione civile della Regione Puglia</t>
  </si>
  <si>
    <t>€ 17.447,30</t>
  </si>
  <si>
    <t>€ 35.900,63</t>
  </si>
  <si>
    <t>Eccezionali eventi mteorologici verificatisi nel periodo dall'11 al 18 marzo 2016 nel territorio della provincia di Foggia</t>
  </si>
  <si>
    <t>n. 410 del 18 novembre 2016  - n. 478 del del 31 agosto 2017 (chiusura) - n. 544 del 18 settembre 2018 - n. 612 del 28 ottobre 2029</t>
  </si>
  <si>
    <t xml:space="preserve"> Bari, Barletta-Andria-Trani, Brindisi, Foggia e Lecce </t>
  </si>
  <si>
    <t>Eccezionali eventi meteorologici verificatisi nei giorni 15 e 16 luglio 2016 nel territorio della provincia di Foggia e del comune di Bisceglie in provincia di Barletta-Andria-Trani e nei giorni dal 5 al 13 e il 19 settembre 2016 nel territorio delle province di Bari, di Brindisi, di Foggia e di Lecce e del comune di Margherita di Savoia in provincia di Barletta-Andria-Trani</t>
  </si>
  <si>
    <t>n. 452 del 4 maggio 2017 - n. 536 del 9 agosto 2018 (chiusura) -  n. 544 del 18 settembre 2018</t>
  </si>
  <si>
    <t xml:space="preserve">Dirigente della sezione protezione civile della Regione Puglia </t>
  </si>
  <si>
    <t>€ 7.454,50</t>
  </si>
  <si>
    <t>06 settembre 2018
21 dicembre 2018 21/10/2019</t>
  </si>
  <si>
    <t xml:space="preserve">Eccezionali eventi meteorologici verificatisi nei giorni dal 5 all'11 gennaio 2017 nel territorio della regione Puglia </t>
  </si>
  <si>
    <t>n. 463 del 3 luglio 2017 - n. 512 del 07 marzo 2018 (chiusura) -  n. 544 del 18 settembre 2018</t>
  </si>
  <si>
    <t>Dirigente pro-tempore della Sezione protezione civile della Regione Puglia </t>
  </si>
  <si>
    <t>Sardegna</t>
  </si>
  <si>
    <t>Eccezionali eventi meteorologici verificatisi nel mese di novembre 2013 nel territorio della Regione Autonoma della Sardegna</t>
  </si>
  <si>
    <t xml:space="preserve"> n. 122 del 20 novembre 2013 - n. 137 del 13 dicembre 2013 - n. 144 del 6 febbraio 2014 - n. 152 del 26 febbraio 2014 - n. 164 dell'11 aprile 2014 - n. 210 del 2 dicembre 2014 (chiusura) - n. 352 del 27 giugno 2016  - n. 366 dell'8 agosto 2016 - n. 381 del 16 agosto 2016 - n. 447 del 18 aprile 2017 (subentro Commissario delegato ANAS) - n. 505 del 12 febbraio 2018</t>
  </si>
  <si>
    <t>Direttore generale della protezione civile della Regione Autonoma della Sardegna</t>
  </si>
  <si>
    <t xml:space="preserve">29 dicembre 2016 - 10 luglio 2017 - 2 novembre 2017  </t>
  </si>
  <si>
    <t>Regione autonoma della Sardegna - Direttore generale della protezione civile</t>
  </si>
  <si>
    <r>
      <t xml:space="preserve">(5) per la gravità della situazione lo stato di emergenza con il relativo stanziamento dei fondi è stato dichiarato prima dell'istruttoria. Allo stanziamento si aggiungono 10.000.000 </t>
    </r>
    <r>
      <rPr>
        <sz val="8"/>
        <rFont val="Calibri"/>
        <family val="2"/>
      </rPr>
      <t>€</t>
    </r>
    <r>
      <rPr>
        <sz val="8"/>
        <rFont val="Arial"/>
        <family val="2"/>
      </rPr>
      <t xml:space="preserve"> previsti dall'art.1 comma 694 della L.190/21014 a valere sul Fondo per le emegenze nazionali</t>
    </r>
  </si>
  <si>
    <t>Olbia (Tempio), Nuoro e Ogliastra</t>
  </si>
  <si>
    <t>Eccezionali eventi meteorologici che nei giorni dal 30 settembre al 10 ottobre 2015 hanno colpito il territorio di delle province di Olbia (Tempio), Nuoro e Ogliastra</t>
  </si>
  <si>
    <t>n. 360 del 14 luglio 2016 - n. 370 dell'11 agosto 2016 - n. 464 del 3 luglio 2017 -  544 del 18 settembre 2018 - n. 551 del 19 ottobre 2018</t>
  </si>
  <si>
    <t>€ 679.085,69</t>
  </si>
  <si>
    <t>Regione Autonoma della Sardegna - Direttore generale della protezione civile</t>
  </si>
  <si>
    <t>(6) gli interventi previsti dall'articolo 1 dell'ordinanza del Capo del Dipartimento della protezione civile n. 370 dell'11 agosto 2016 sono prorogati fino la 30 ottobre 2017 con il decreto-legge n. 244/2016 -art. 14 comma 12-septies</t>
  </si>
  <si>
    <t xml:space="preserve">Sardegna </t>
  </si>
  <si>
    <t>Nuoro</t>
  </si>
  <si>
    <t xml:space="preserve">Dichiarazione dello stato di emergenza in conseguenza degli eventi meteorologici verificatisi il giorno 28 novembre 2020 nel territorio del comune di Bitti, in provincia di Nuoro 
Ulteriore stanziamento per la realizzazione degli interventi in conseguenza degli eccezionali eventi meteorologici verificatisi il giorno 28 novembre 2020 nel territorio del comune di Bitti, in provincia di Nuoro </t>
  </si>
  <si>
    <t>02/12/2020
Ulteriore stanziamento 14 aprile 2021</t>
  </si>
  <si>
    <t>n. 721 del 4 dicembre 2020 - n. 722 del 9 dicembre 2020 - n. 815 del 15 dicembre 2021 - n. 896 del 13 giugno 2022 - n. 971 del 01 marzo 2023 (chiusura)</t>
  </si>
  <si>
    <t xml:space="preserve">Ing. Antonio Pasquale Belloi, Direttore generale della protezione civile della Regione Autonoma della Sardegna </t>
  </si>
  <si>
    <t xml:space="preserve">Sicilia </t>
  </si>
  <si>
    <t>Palermo, Agrigento, Caltanissetta, Enna, Messina e Trapani</t>
  </si>
  <si>
    <t>Eventi meteorologici verificatisi nel periodo dal 16 febbraio al 10 aprile 2015 nel territorio delle province di Palermo, Agrigento, Caltanissetta, Enna, Messina e Trapani</t>
  </si>
  <si>
    <t>n. 257 del 30 maggio 2015 - n. 382 del 16 agosto 2016 - n. 435 del 20 gennaio 2017 - n. 446 del 11/04/17 (questa OCDPC  non riguarda solo Himera , l'emergenza che segue?)</t>
  </si>
  <si>
    <t>Dirigente Generale Dipartimento Protezione Civile Regione Siciliana</t>
  </si>
  <si>
    <t>10 luglio 2017</t>
  </si>
  <si>
    <t xml:space="preserve">Regione Siciliana </t>
  </si>
  <si>
    <t>Sicilia</t>
  </si>
  <si>
    <t>Viadotto Himera Autostrada A19 Catania Palermo</t>
  </si>
  <si>
    <t>Dissesto causato dal movimento franoso che ha interessato il viadotto “Himera I” dell’Autostrada A-19 Catania Palermo verificatosi nel mese di aprile 2015.</t>
  </si>
  <si>
    <t>n. 258 del 30 maggio 2015 - n. 446 dell'11 aprile 2017 (chiusura)</t>
  </si>
  <si>
    <t>Avv. Marco Guardabassi dirigente del Ministero delle Infrastrutture e dei Trasporti</t>
  </si>
  <si>
    <t>(7) i fondi sono a valere sulle risorse assegnate all'ANAS S.p.A. per investimenti nell'anno 2015 dalla legge 23 dicembre 2014, n. 190, recante «Disposizioni per la formazione del bilancio annuale e pluriennale dello Stato»</t>
  </si>
  <si>
    <t>Catania e Messina</t>
  </si>
  <si>
    <t>Grave movimento franoso verificatosi nel comune di Calatabiano (CT) il giorno 24 ottobre 2015 e del danneggiamento dell'acquesdotto Fiumefreddo principale fonte idrica del comune di Messina</t>
  </si>
  <si>
    <t>n. 295 del 07  novembre 2015 - n. 297 del 13 novembre 2015 - n. 443 del 31 marzo 2017 (chiusura) - n. 506 del 16 febbraio 2018- n. 529 del 6 luglio 2018</t>
  </si>
  <si>
    <t xml:space="preserve">Dirigente generale del Dipartimento della Protezione Civile della Presidenza della regione Siciliana </t>
  </si>
  <si>
    <t>Regione Siciliana </t>
  </si>
  <si>
    <t>Catania, Enna e Messina</t>
  </si>
  <si>
    <t>Eccezionali eventi meteorologici che nel periodo dall'8 settembre al 3 novembre 2015 hanno colpito il territori delle province di Catania, Enna e Messina</t>
  </si>
  <si>
    <t>n. 340 del 9 maggio 2016 -  n. 459 del 1 giugno 2017 (chiusura) -  544 del 18 settembre 2018 - n. 549 del 28 settembre 2018</t>
  </si>
  <si>
    <t xml:space="preserve">Presidente della Regione Siciliana </t>
  </si>
  <si>
    <t xml:space="preserve">
28 dicembre 2018</t>
  </si>
  <si>
    <t>€ 362.871,50</t>
  </si>
  <si>
    <t>Agrigento e Messina</t>
  </si>
  <si>
    <t>Eccezionali eventi meteorologici verificatisi il giorno 19 novembre 2016 nel territorio del comune di Licata in provincia di Agrigento e nei giorni 24 e 25 novembre 2016 nel territorio delle province di Agrigento e Messina</t>
  </si>
  <si>
    <t>n. 458 del 1 giugno 2017 n. 523 del 1 giugno 2018 (chiusura) - 544 del 18 settembre 2018 - n. 662 del 16 aprile 2020</t>
  </si>
  <si>
    <t>Ragusa e Palermo</t>
  </si>
  <si>
    <t>Eccezionali eventi metereologici verificatisi nei giorni dal 21 al 23 gennaio 2017 nel territorio della provincia di Ragusa e del comune di Marineo in provincia di Palermo</t>
  </si>
  <si>
    <t>n. 472 del 4 agosto 2017 -  544 del 18 settembre 2018 - n. 592 dell'8 maggio 2019 (chiusura)</t>
  </si>
  <si>
    <t xml:space="preserve">Presidente della regione Siciliana </t>
  </si>
  <si>
    <t>€ 752.683,42</t>
  </si>
  <si>
    <t>Palermo</t>
  </si>
  <si>
    <t>Crisi di approvvigionamento idrico ad uso idropotabile nel territorio della città metropolitana di Palermo</t>
  </si>
  <si>
    <t xml:space="preserve">n. 514 del 09 marzo 2018 - n. 583 del 29 marzo 2019 (chiusura) - </t>
  </si>
  <si>
    <t xml:space="preserve"> Presidente della Regione Siciliana </t>
  </si>
  <si>
    <t>Agrigento, Catania, Enna, Messina, Palermo, Ragusa Siracusa e Trapani</t>
  </si>
  <si>
    <t>Eventi meteorologici verificatisi a partire dal mese di settembre 2019 nel territorio colpito delle province di Agrigento, Catania, Enna, Messina, Palermo, Ragusa Siracusa e Trapani</t>
  </si>
  <si>
    <t>n. 619 del 5 dicembre 2019 -  n. 807 del 9 novembre 2021 - n. 863 del 24 febbraio 2022 (chiusura)  - n. 932 del 13 ottobre 2022  -  n. 1039 del 10 novembre 2023</t>
  </si>
  <si>
    <t xml:space="preserve">Dirigente generale del Dipartimento della Protezione civile della Presidenza della Regione siciliana </t>
  </si>
  <si>
    <t>98.303,08 €</t>
  </si>
  <si>
    <t>Messina</t>
  </si>
  <si>
    <t>Forti mareggiate verificatesi nel mese di dicembre 2019 nel territorio dei comuni di Lipari, di Santa Marina Salina e di Malfa dell'arcipelago delle isole Eolie, in provincia di Messina
Ulteriore stanziamento per la realizzazione degli interventi in conseguenza delle forti mareggiate verificatesi nel mese di dicembre 2019 nel territorio dei comuni di Lipari, di Santa Marina Salina e di Malfa dell'arcipelago delle isole Eolie, in provincia di Messina</t>
  </si>
  <si>
    <t>28 febbraio 2020
03 settembre 2020 (ulteriore stanziamento)</t>
  </si>
  <si>
    <t>n. 657 del 28 marzo 2020 - n. 867 del 25 febbraio 2022  - n. 894 del 20 maggio 2022 (chiusura)  - n. 932 del 13 ottobre 2022 - n. 1039 del 10 novembre 2023</t>
  </si>
  <si>
    <t>Palermo e Messina</t>
  </si>
  <si>
    <t xml:space="preserve">Dichiarazione dello stato di emergenza in conseguenza degli eventi meteorologici verificatisi nel mese di dicembre 2019 nel territorio della provincia di Messina e nel comune di Altofonte in provincia di Palermo </t>
  </si>
  <si>
    <t>22/10/2020
5 ottobre 2021
(ulteriore stanziamento)</t>
  </si>
  <si>
    <t>n. 713 del 17 novembre 2020 - n. 814 del 9 dicembre 2021 - n. 839 del 12 gennaio 2022 - n. 972 del 01 marzo 2023 (chiusura) - n. 1039 del 10 novembre 2023</t>
  </si>
  <si>
    <t>€ 5.274.145,00</t>
  </si>
  <si>
    <t>€ 140.000,00</t>
  </si>
  <si>
    <t>Dic hiarazione dello stato di emergenza in conseguenza degli eccezionali eventi meteorologici verificatisi nei giorni 5 ottobre 2021, dal 13 al 14 ottobre 2021, dal 22 al 26 ottobre 2021, dal 28 al 31 ottobre 2021 e dall'8 al 17 novembre 2021 nel territorio delle province di Agrigento, di Catania, di Enna, di Messina, di Palermo, di Ragusa, di Siracusa e di Trapoani
Estensione degli effetti della dichiarazione dello stato di emergenza, adottata con delibera del 29 dicembre 2021, al territorio dei comuni di Cattolica Eraclea, in provincia di Agrigento, di Longi e di Montagnareale, in provincia di Messina, di Campofelice di Roccella, di Cinisi, di Petralia Sottana e di Polizzi Generosa, in provincia di Palermo e di Calatafimi Segesta, in provincia di Trapani, colpito dagli eccezionali eventi meteorologici verificatisi nei giorni 24 e 25 novembre 2021, dal 3 al 7 e dal 10 al 12 dicembre 2021 e dal 7 al 12 gennaio 2022</t>
  </si>
  <si>
    <t>29/12/2021
26/05/2022 
(Estensione)
16/03/2023
(Ulteriore stanziamento)
28 dicembre 2023
(Ulteriore stanziamento)</t>
  </si>
  <si>
    <t>n. 853 del 24 gennaio 2022
n. 996 del 18 maggio 2023
n. 1067 del 5 febbraio 2024 (chiusura) - n. 1089 del 10 luglio 2024</t>
  </si>
  <si>
    <t>€ 173.614,45</t>
  </si>
  <si>
    <t>€ 5.764.271,77</t>
  </si>
  <si>
    <t>€ 43.560.890,00</t>
  </si>
  <si>
    <t>€ 33.257.353,31</t>
  </si>
  <si>
    <t>Dichiarazione dello stato di emergenza in conseguenza degli eccezionali eventi meteorologici verificatisi il giorno 12 agosto 2022 nel territorio dell'isola di Stroboli nel comune di Lipari (ME)</t>
  </si>
  <si>
    <t>01 settembre 2022
11 aprile 2023
(Ulteriore stanziamento)</t>
  </si>
  <si>
    <t>n. 925 del 20 settembre 2022
n. 1110 del 12 novembre 2024 (chiusura)</t>
  </si>
  <si>
    <t xml:space="preserve">Sindaco del Comune di Lipari </t>
  </si>
  <si>
    <t>Dichiarazione dello stato di emergenza in conseguenza degli eccezionali eventi meteorologici verificatisi nei giorni dal 22 al 27 novembre 2022 e il giorno 3 dicembre 2022 nel territorio della città metropolitana di Messina</t>
  </si>
  <si>
    <t>23/02/2023
24 maggio 2024
(Ulteriore stanziamento)</t>
  </si>
  <si>
    <t>n. 976 del 22 marzo 2023
n. 1158 del 29 agosto 2025
n. 1146 del 20 giugno 2025 (subentro)</t>
  </si>
  <si>
    <t>Dirigente Generale della protezione civile della Regione Siciliana</t>
  </si>
  <si>
    <t>Ragusa, Siracusa, Catania, Messina</t>
  </si>
  <si>
    <t xml:space="preserve">Dichiarazione dello stato di emergenza in conseguenza degli eccezionali eventi meteorologici verificatisi nei giorni 9 e 10 febbraio 2023 nel territorio dei liberi consorzi di Ragusa e di Siracusa, della città metropolitana di Catania e dei comuni del litorale ionico della città metropolitana di Messina </t>
  </si>
  <si>
    <t>06/07/2023
23 gennaio 2025
(ulteriore stanziamento)</t>
  </si>
  <si>
    <t>n. 1014 del 25 luglio 2023
n. 1158 del 29 agosto 2025
n. 1177 del 23 gennaio 2026 (Subentro)</t>
  </si>
  <si>
    <t>CS-515-6417</t>
  </si>
  <si>
    <t>Dichiarazione dello stato di emergenza in conseguenza dell’evento franoso del costone roccioso “Roccaforte” che il giorno 12 maggio 2023 ha interessato il territorio del comune di San Fratello della città metropolitana di Messina</t>
  </si>
  <si>
    <t>Dirigente generale del Dipartimento regionale della protezione civile della regione Sicilia</t>
  </si>
  <si>
    <t>Dichiarazione dello stato di emergenza in relazione alla situazione di deficit idrico in atto nel territorio della Regione Siciliana</t>
  </si>
  <si>
    <t>06/05/2024
09/12/2024
(ulteriore stanziamento)</t>
  </si>
  <si>
    <t>CS-515-6448</t>
  </si>
  <si>
    <t>n. 1138 del 22/04/2025</t>
  </si>
  <si>
    <t>CS-PA-0013101</t>
  </si>
  <si>
    <t>Dichiarazione dello stato di emergenza in conseguenza degli eccezionali eventi meteorologici verificatisi nei giorni dal 10 al 14 novembre 2024 nel territorio dei comuni di Acireale, di Giarre e di Riposto della Città metropolitana di Catania, il 16 e 17 gennaio 2025 e il 2 febbraio 2025 nel territorio della Città metropolitana di Messina</t>
  </si>
  <si>
    <t>04/06/2025
20/01/2026
(Ulteriore stanziamento)</t>
  </si>
  <si>
    <t>n. 1151 del 02/07/2025</t>
  </si>
  <si>
    <t>Dirigente Generale del Dipartimento Regionale della Protezione civile</t>
  </si>
  <si>
    <t>CS-PA-0013142</t>
  </si>
  <si>
    <t>Toscana</t>
  </si>
  <si>
    <t>Arezzo, Firenze, Livorno, Lucca, Massa Carrara, Pistoia, Prato e Pisa</t>
  </si>
  <si>
    <t>Eccezionali avversità atmosferiche verificatesi nel mese di marzo 2013 nel territorio di alcuni comuni delle province di Arezzo, Firenze, Livorno, Lucca, Massa Carrara, Pistoia, Prato e Pisa</t>
  </si>
  <si>
    <t>9 maggio 2013 - 26 giugno 2013 
(estensione territoriale)</t>
  </si>
  <si>
    <t>8 agosto 2013 - 27 settembre 2013</t>
  </si>
  <si>
    <t>n. 86 del 31 maggio 2013 -  n. 101 del 2 luglio 2013 - 126 del 22 novembre 2013 - n. 166 del 7 maggio 2014 (chiusura) -  n. 309 del 30 dicembre 2015 - n. 309 del 30 dicembre 2015 - n. 383 del 16 agosto 2016</t>
  </si>
  <si>
    <t>Dirigente del Settore sistema regionale di protezione civile della regione Toscana</t>
  </si>
  <si>
    <t>29 dicembre 2016 -16 giugno 2017 -  22 dicembre 2017</t>
  </si>
  <si>
    <t xml:space="preserve">€ 864.765,79
</t>
  </si>
  <si>
    <t>Regione Toscana - Dirigente del settore sistema regionale di protezione civile</t>
  </si>
  <si>
    <t>Eccezionali avversità atmosferiche verificatesi nei giorni 20, 21 e 24 ottobre 2013 nel territorio della regione Toscana</t>
  </si>
  <si>
    <t>n. 134 del 26 novembre 2013 - n. 211 del 15 dicembre 2014 (chiusura) - n. 218 del 12 gennaio 2015 - n. 362 del 21 luglio 2016 - n. 383 del 16 agosto 2016</t>
  </si>
  <si>
    <t>Eccezionali eventi alluvionali verificatisi nel periodo dal 1° gennaio all'11 febbraio 2014 nel territorio della regione Toscana</t>
  </si>
  <si>
    <t>n. 157 del 5 marzo 2014 - n. 178 del 10 luglio 2014 - n. 261 dell'8 giugno 2015 (chiusura) - n. 383 del 16 agosto 2016 - n. 465 del 7 luglio 2017</t>
  </si>
  <si>
    <t>Firenze, Lucca, Pisa, Pistoia e Prato</t>
  </si>
  <si>
    <t>Eccezionali eventi meteorologici che nei giorni 19 e 20 settembre 2014 hanno colpito il territorio delle province di Firenze, Lucca, Pisa, Pistoia e Prato</t>
  </si>
  <si>
    <t xml:space="preserve">n. 201 del 11 novembre 2014 - n. 307 del 30 dicembre 2015  - n. 307 del 30 dicembre 2015 (chiusura) - n. 383 del 16 agosto 2016 - n. 440 del 3 marzo 2017 - </t>
  </si>
  <si>
    <t>Regione Toscana</t>
  </si>
  <si>
    <t>Grosseto, Livorno, Lucca, Massa Carrara e Pisa</t>
  </si>
  <si>
    <t>Eccezionali avversità atmosferiche che hanno colpito il territorio delle province di Grosseto, Livorno, Massa Carrara e Pisa nei giorni dall'11 al 14 ottobre 2014 ed il territorio delle province di Lucca e Massa Carrara nei giorni dal 5 al 7 novembre 2014</t>
  </si>
  <si>
    <t>n. 215 del 24 dicembre 2014 - n. 266 del 3 luglio 2015 - n. 346 del 13 maggio 2016 - n. 368 del 10 agosto 2016 (chiusura) - n. 383 del 16 agosto 2016</t>
  </si>
  <si>
    <t xml:space="preserve"> Firenze, Arezzo, Lucca, Massa Carrara, Prato e Pistoia</t>
  </si>
  <si>
    <t>Eccezionali avversità atmosferiche che il 5 marzo 2015 hanno colpito il territorio delle province di Firenze, Arezzo, Lucca, Massa Carrara, Prato e Pistoia</t>
  </si>
  <si>
    <t>n. 255 del 25 marzo 2015 - n. 353 dell'11 luglio 2016 (chiusura) - n. 383 del 16 agosto 2016 - n. 466 del 7 luglio 2017</t>
  </si>
  <si>
    <t>Siena</t>
  </si>
  <si>
    <t>Eccezionali eventi meteorologici che nei giorni 24 e 25 agosto 2015 hanno colpito il territorio della provincia di Siena</t>
  </si>
  <si>
    <t>n. 300 del 19 novembre 2015 - n. 383 del 16 agosto 2016 - n. 428 del 9 gennaio 2017 (chiusura)</t>
  </si>
  <si>
    <t xml:space="preserve">Dirigente del settore sistema regionale di protezione civile della Regione Toscana </t>
  </si>
  <si>
    <t>Livorno</t>
  </si>
  <si>
    <t>Dichiarazione dello stato di emergenza in conseguenza degli eccezionali eventi meteorologici verificatisi nei giorni 9 e 10 settembre 2017 nel territorio dei comuni di Livorno, di Rosignano Marittimo e di Collesalvetti, in Provincia di Livorno.</t>
  </si>
  <si>
    <t xml:space="preserve">16 marzo 2018 - 
06 settembre 2018 </t>
  </si>
  <si>
    <t>n. 482 del 20 settembre 2017 - n. 491 del 29 novembre 2017 - n. 494 del 28 dicembre 2017 - 544 del 18 settembre 2018 - n. 552 del 22 ottobre 2018 - n. 565 del 27 dicembre 2018 - n. 589 del 15 aprile 2019 (chiusura) - n. 765 del 2 aprile 2021 - n. 847 del 17 gennaio 2022 - n. 1049 del 27 dicembre 2023</t>
  </si>
  <si>
    <t>Presidente della regione Toscana</t>
  </si>
  <si>
    <t>24 maggio 2019                       06 settembre 2018
21 dicembre 2018</t>
  </si>
  <si>
    <t>€ 3.316.258,94</t>
  </si>
  <si>
    <t>€ 3.012.671,49</t>
  </si>
  <si>
    <t>Arezzo e Siena</t>
  </si>
  <si>
    <t>Dichiarazione dello stato di emergenza nei territori colpiti delle province di Arezzo e Siena, interessati dagli eccezionali eventi meteorologici verificatisi nei giorni 27 e 28 luglio 2019
Ulteriore stanziamento per la realizzazione degli interventi nei territori colpiti delle province di Arezzo e Siena, interessati dagli eccezionali eventi meteorologici verificatisi nei giorni 27 e 28 luglio 2019</t>
  </si>
  <si>
    <t>19 settembre 2019
29 aprile 2020
(Ulteriore stanziamento)</t>
  </si>
  <si>
    <t>n. 611 del 17 ottobre 2019 - n. 812 del 29 novembre 2021 (chiusura)  - n. 932 del 13 ottobre 2022 -  n. 1009 del 22 giugno 2023 -</t>
  </si>
  <si>
    <t xml:space="preserve">Presidente della Regione Toscana </t>
  </si>
  <si>
    <t>€ 1.407.761,59</t>
  </si>
  <si>
    <t>€ 771.318,17</t>
  </si>
  <si>
    <t>OCDPC 1009
21/06/2023</t>
  </si>
  <si>
    <t>Lucca e Pistoia</t>
  </si>
  <si>
    <t>Dichiarazione dello stato di emergenza in conseguenza delle precipitazioni nevose verificatesi nei giorni dal 31 dicembre 2020 all’11 gennaio 2021 in parte del territorio delle province di Lucca e di Pistoia</t>
  </si>
  <si>
    <t>26/02/2021
5 ottobre 2021 
(Ulteriore stanziamento)</t>
  </si>
  <si>
    <t>n. 756 del 27 marzo 2021 - n. 818 del 4 gennaio 2022 (chiusura) - n. 1013 del 24 luglio 2023 - n. 1089 del 10 luglio 2024</t>
  </si>
  <si>
    <t>€ 159.845,62</t>
  </si>
  <si>
    <t>€ 499.003,19</t>
  </si>
  <si>
    <t>OCDPC 1089
19/07/2024</t>
  </si>
  <si>
    <t>Massa-Carrara</t>
  </si>
  <si>
    <t xml:space="preserve">Dichiarazione dello stato di emergenza in conseguenza degli eccezionali eventi meteorologici verificatisi il giorno 18 agosto 2022 nel territorio dei comuni di Massa e di Carrara, in provincia di Massa-Carrara </t>
  </si>
  <si>
    <t>10/10/2022
09 febbraio 2023
(ulteriore stanziamento)</t>
  </si>
  <si>
    <t>n. 939 del 25 ottobre 2022
n. 1118 del 9 dicembre 2024 (chiusura)
n. 1158 del 29 agosto 2025</t>
  </si>
  <si>
    <t>Firenze</t>
  </si>
  <si>
    <t xml:space="preserve">Dichiarazione dello stato di emergenza in conseguenza degli eccezionali eventi meteorologici verificatisi nei giorni dal 15 al 17 maggio 2023 nel territorio dei comuni di Firenzuola, di Marradi, di Palazzuolo sul Senio e di Londa della città Metropolitana di Firenze </t>
  </si>
  <si>
    <t>Firenze, Livorno, Pisa, Pistoia e Prat</t>
  </si>
  <si>
    <t>Dichiarazione dello stato di emergenza in conseguenza delle avverse condizioni meteorologiche che, a partire dal giorno 2 novembre 2023, hanno colpito il territorio delle province di Firenze, Livorno, Pisa, Pistoia e Prato
Estensione degli effetti dello stato di emergenza, dichiarato con delibera del Consiglio dei ministri del 3 novembre 2023, al territorio delle province di Massa-Carrara e di Lucca in conseguenza delle ulteriori ed eccezionali avverse condizioni meteorologiche verificatesi a partire dal 29 ottobre 2023</t>
  </si>
  <si>
    <t>n. 1037 del 5 novembre 2023
n. 1041 del 17 novembre 2023
n. 1128 del 31 gennaio 2025
n. 1158 del 29 agosto 2025</t>
  </si>
  <si>
    <t>Presidente della Regione Toscana</t>
  </si>
  <si>
    <t>Firenze, Livorno e Pisa</t>
  </si>
  <si>
    <t>n. 1112 del 22 novembre 2024</t>
  </si>
  <si>
    <t>CS-FI-0013030</t>
  </si>
  <si>
    <t>Siena, Pisa e Firenze</t>
  </si>
  <si>
    <t>n. 1115 del 6 dicembre 2024</t>
  </si>
  <si>
    <t>Pisa e Livorno</t>
  </si>
  <si>
    <t>n. 1127 del 14 gennaio 2025</t>
  </si>
  <si>
    <t>Grosseto, Livorno, Lucca e Pistoia</t>
  </si>
  <si>
    <t>n. 1140 del 2 maggio 2025</t>
  </si>
  <si>
    <t>Firenze, Livorno, Lucca, Pisa, Pistoia e Prato</t>
  </si>
  <si>
    <t>Provincia Autonoma di Trento</t>
  </si>
  <si>
    <t>Trento</t>
  </si>
  <si>
    <t>Dichiarazione dello stato di emergenza in conseguenza degli eventi meteorologici verificatisi nei giorni dal 2 al 4 ottobre 2020 nel territorio dei Comuni di Andalo, di Arco, di Bleggio Superiore, di Bocenago, di Borgo Lares, di Bresimo, di Caderzone Terme, di Caldes, di Carisolo, di Cavedine, di Cavizzana, di Cis, di Comano Terme, di Commezzadura, di Croviana, di Dimaro Folgarida, di Drena, di Dro, di Fiavè, di Giustino, di Ledro, di Livo, di Madruzzo, di Malè, di Massimeno, di Mezzana, di Molveno, di Nago-Torbole, di Ossana, di Peio, di Pellizzano, di Pelugo, di Pinzolo, di  Strembo, di Rabbi, di Rumo, di Tenno, di Terzolas, di Tione di Trento, di Tre Ville, di Vallelaghi e di Vermiglio della Provincia autonoma di Trento
Estensione degli effetti della dichiarzione dello stato di emergenza, adottata con delibera del 26 febbraio 2021, al territoio dei comunidi Porte di Rendena, di Riva del Garda, di San Lorenzo Dorsino, di Sella Giudicarie, di Spiazzo e di Stenico, della Provincia Autonoma di Trento, colpito dagli eventi meteorologici verificatisi nei giorni dal 2 al 4 ottobre 2020</t>
  </si>
  <si>
    <t>26/02/2021
Estensione 15 aprile 2021
4 novembre 2021
(ulteriore stanziamento)
1 settembre 2022 (Ulteriore stanziamento)</t>
  </si>
  <si>
    <t>n. 757 del 25 marzo 2021 - n. 985 del 19 aprile 2023 (chiusura)</t>
  </si>
  <si>
    <t xml:space="preserve">Provincia autonoma di Trento </t>
  </si>
  <si>
    <t>306666 conto di tesoreria</t>
  </si>
  <si>
    <t>Dichiarazione dello stato di emergenza in conseguenza delle precipitazioni nevose verificatesi nei giorni 4, 5, 6, 27 e 28 dicembre 2020 in parte del territorio della Provincia autonoma di Trento</t>
  </si>
  <si>
    <t>n. 758 del 25 marzo 2021 - n. 825 del 4 gennaio 2022 (chiusura)</t>
  </si>
  <si>
    <t>Umbria</t>
  </si>
  <si>
    <t>Eccezionali eventi alluvionali e dei dissesti idrogeologici verificatisi nel periodo da novembre 2013 a febbraio 2014 nel territorio della Regione Umbria</t>
  </si>
  <si>
    <t>n. 180 del 11 luglio 2014 - n. 267 del 7 luglio 2015 (chiusura) - n. 384 del 16 agosto 2016</t>
  </si>
  <si>
    <t>Coordinatore regionale dell'ambito territorio infrastrutture e mobilità della regione Umbria</t>
  </si>
  <si>
    <t xml:space="preserve">Regione Umbria - Dirigente del Servizio geologico e sismico, direzione Programmazione, innovazione e competitività, dell'Ambito di coordinamento "Territorio, infrastrutture e mobilità" </t>
  </si>
  <si>
    <t>Crisi di approvvigionamento idrico ad uso idropotabile nel territorio della regione Umbria</t>
  </si>
  <si>
    <t>n. 486 del 19 ottobre 2017 - n. 541 del 22 agosto 2018 (chiusura) - n. 623 del 18 dicembre 2019</t>
  </si>
  <si>
    <t>Presidente della Regione Umbria</t>
  </si>
  <si>
    <t>Perugia</t>
  </si>
  <si>
    <t xml:space="preserve">Dichiarazione dello stato di emergenza in conseguenza degli eccezionali eventi meteorologici verificatisi il giorno 15 settembre 2022 nel territorio dei comuni di Gubbio, di Pietralunga e di Scheggia e Pascelupo, in provincia di Perugia </t>
  </si>
  <si>
    <t>04 novembre 2022
11 aprile 2023
(Ulteriore stanziamento)</t>
  </si>
  <si>
    <t>n. 946 del 17 novembre 2022
n. 1117 del 9 dicembre 2024 (chiusura)
n. 1158 del 29 agosto 2025</t>
  </si>
  <si>
    <t xml:space="preserve">Presidente della Regione Umbria </t>
  </si>
  <si>
    <t>€ 4.550.000</t>
  </si>
  <si>
    <t>Valle d'Aosta</t>
  </si>
  <si>
    <t>Comune di Courmayeur</t>
  </si>
  <si>
    <t>Incremento del movimento franoso che dal 19 aprile 2013 interessa il versante nord-occidentale del Mont de la Saxe nel territorio del comune di Courmayeur, nella Regione Autonoma Valle d'Aosta</t>
  </si>
  <si>
    <t xml:space="preserve">n. 143 del 30 gennaio 2014 - n. 214 del 22 dicembre 2014 - n. 235 del 22 aprile 2015 (chiusura) - n. 404 del 10 novembre 2016 </t>
  </si>
  <si>
    <t>Coordinatore del Dipartimento programmazione, difesa del suolo e risorse idriche della regione autonoma Valle d'Aosta</t>
  </si>
  <si>
    <t xml:space="preserve">Regione autonoma della Valle d'Aosta - Coordinatore del Dipartimento programmazione, difesa del suolo e risorse idriche dell'Assessorato regionale opere pubbliche, difesa del suolo e edilizia residenziale pubblica </t>
  </si>
  <si>
    <t xml:space="preserve">(8) lo stato di emergenza è stato dichiarato per finanziare uno specifico intervento di riduzione del rischio con un fondo ripartito tra Stato e Regione </t>
  </si>
  <si>
    <t xml:space="preserve">Valle d'Aosta </t>
  </si>
  <si>
    <t>Comuni di Antey-Saint-Andrè, di Bionaz, di Brissogne, di Brusson, di Courmayeur, di Morgex, di Ollomont, di Oyace, di Pollein, di Rhêmes-Notre-Dame, di Rhêmes-Saint-Georges, di Saint-Vincent e di Valtournanche</t>
  </si>
  <si>
    <t>Eccezionali eventi meteorologici verificatisi nei giorni dal 30 luglio all’8 agosto 2017 nel territorio dei comuni di Antey-Saint-Andrè, di Bionaz, di Brissogne, di Brusson, di Courmayeur, di Morgex, di Ollomont, di Oyace, di Pollein, di Rhêmes-Notre-Dame, di Rhêmes-Saint-Georges, di Saint-Vincent e di Valtournanche nella Regione Autonoma Valle d’Aosta</t>
  </si>
  <si>
    <t xml:space="preserve">n. 492 del 29 novembre 2017 - 544 del 18 settembre 2018 - n. 556 del 5 novembre 2018  (chiusura) - n. 629 del 16 gennaio 2020 </t>
  </si>
  <si>
    <t xml:space="preserve">Ing. Raffaele Rocco, Coordinatore del Dipartimento programmazione, risorse idriche e territorio della Regione Autonoma Valle d’Aosta </t>
  </si>
  <si>
    <t>€ 25.077,34</t>
  </si>
  <si>
    <t>Comuni di Cogne, di Aymavilles, di Gressoney–La-Trinitè, di Gressoney Saint-Jean, di Gaby, di Issime, di Fontainemore, di Lillianes, di Perloz, di Pont-Saint-Martin, di Bard, di Donnas, di Hône, di Champorcher e di Pontboset</t>
  </si>
  <si>
    <t>Dichiarazione dello stato di emergenza in conseguenza degli eventi meteorologici verificatisi nei giorni 2 e 3 ottobre 2020 nel territorio dei comuni di Cogne, di Aymavilles, di Gressoney–La-Trinitè, di Gressoney Saint-Jean, di Gaby, di Issime, di Fontainemore, di Lillianes, di Perloz, di Pont-Saint-Martin, di Bard, di Donnas, di Hône, di Champorcher e di Pontboset, nella Regione Valle d’Aosta</t>
  </si>
  <si>
    <t>12/02/2021
15 ottobre 2021 
(Ulteriore stanziamento)</t>
  </si>
  <si>
    <r>
      <t>n. 749 del 3 marzo 2021 - n. 839 del 12 gennaio 2022</t>
    </r>
    <r>
      <rPr>
        <sz val="11"/>
        <rFont val="Calibri"/>
        <family val="2"/>
        <scheme val="minor"/>
      </rPr>
      <t xml:space="preserve"> </t>
    </r>
    <r>
      <rPr>
        <sz val="8"/>
        <rFont val="Arial"/>
        <family val="2"/>
      </rPr>
      <t xml:space="preserve">- n. 932 del 13 ottobre 2022  - n. 981 del 7 aprile 2023 (chiusura) </t>
    </r>
  </si>
  <si>
    <t>Coordinatore del Dipartimento Programmazione, Risorse idriche e Territorio dell’Assessorato regionale Finanze, Innovazione Opere Pubbliche e Territorio</t>
  </si>
  <si>
    <t>Dichiarazione dello stato di emergenza in conseguenza degli eccezionali eventi meteorologici verificatisi nel territorio della regione Autonoma Valle d’Aosta nei giorni 29 e 30 giugno 2024</t>
  </si>
  <si>
    <t>22/07/2024
07/02/2025
(ulteriore stanziamento)</t>
  </si>
  <si>
    <t>n. 1094 del 1° agosto 2024
n. 1129 del 19 febbraio 2025</t>
  </si>
  <si>
    <t>Capo della protezione civile della Regione autonoma Valle d'Aosta</t>
  </si>
  <si>
    <t>CS-120-6452</t>
  </si>
  <si>
    <t>Dichiarazione dello stato di emergenza in conseguenza degli eccezionali eventi meteorologici verificatisi dal 16 al 17 aprile 2025 nel territorio della Regione Autonoma Valle d’Aosta</t>
  </si>
  <si>
    <t>30/06/2025
29/12/2025
(Ulteriore stanziamento)</t>
  </si>
  <si>
    <t>n. 1155 del 15 luglio 2025</t>
  </si>
  <si>
    <t>CS-AO-0013151</t>
  </si>
  <si>
    <t>Veneto</t>
  </si>
  <si>
    <t>Eventi alluvionali verificatisi nei giorni dal 16 al 24 maggio 2013 nel territorio della regione Veneto</t>
  </si>
  <si>
    <t xml:space="preserve"> n. 112 del 22 agosto 2013 - n. 131 del 22 novembre 2013 - n. 186 dell'8 agosto 2014 (chiusura) -  n. 310 del 30 dicembre 2015 - n. 310 del 30 dicembre 2015 - n. 385 del 16 agosto 2016 - n. 397 del 3 ottobre 2016 - n. 423 del 16 dicembre 2016</t>
  </si>
  <si>
    <t>Dirigente regionale dell'Unita' di progetto sicurezza e qualita' della regione Veneto</t>
  </si>
  <si>
    <t>Regione  Veneto</t>
  </si>
  <si>
    <t>(9) le voci a), b), c) e d) sono state comunicate in forma aggregata</t>
  </si>
  <si>
    <t xml:space="preserve"> Eccezionali eventi atmosferici verificatisi tra il 30 gennaio ed il 18 febbraio 2014 nel territorio della regione Veneto</t>
  </si>
  <si>
    <t>n. 165 del 24 aprile 2014 -  n. 170 del 13 giugno 2014 - n. 205 del 24 novembre 2014 - n. 262 del 18 giugno 2015 (chiusura) - n. 385 del 16 agosto 2016 - n. 397 del 3 ottobre 2016 - n. 424 del 16 dicembre 2016</t>
  </si>
  <si>
    <t>Regione  Veneto - Direttore della Sezione sicurezza e qualità della regione Veneto</t>
  </si>
  <si>
    <t>Venezia e Belluno</t>
  </si>
  <si>
    <t>Tromba d'aria che il giorno 8 luglio 2015 ha colpito il territorio dei comuni di Dolo, Pianiga e Mira in provincia di Venezia e di Cortina d'Ampezzo in provincia di Belluno (Estensione della dichiarazione dello stato di emergenza del 17 luglio 2015, con la quale è stato dichiarato lo stato di emergenza in conseguenza degli eccezionali eventi meteorologici verificatisi l’8 luglio 2015 nel territorio della regione Veneto, in conseguenza agli eventi del 4 agosto 2015 nei territori dei comuni San Vito di Cadore, Borca di Cadore, Vodo di Cadore e Auronzo)</t>
  </si>
  <si>
    <t>17/07/2015 (estensione territoriale del 06/08/2015)</t>
  </si>
  <si>
    <t>n. 274 del 30 luglio 2015 - n. 278 del 17 agosto 2015n. 291 del 15 ottobre 2015 - n. 385 del 16 agosto 2016 - n. 395 del 21 settembre 2016 - n. 499 del 24 gennaio 2018</t>
  </si>
  <si>
    <t xml:space="preserve">Direttore della Sezione Sicurezza e Qualità della regione Veneto </t>
  </si>
  <si>
    <t xml:space="preserve">29 dicembre 2016 - 16 giugno 2017  
</t>
  </si>
  <si>
    <t>Regione Veneto</t>
  </si>
  <si>
    <t>Belluno, Padova</t>
  </si>
  <si>
    <t>Eccezionali eventi metereologici che il giorno 14 settembre 2015 hanno colpito il territorio delle province di Belluno e Padova</t>
  </si>
  <si>
    <t>n. 411 del 18 novembre 2016 - n. 457 del 1 giugno 2017 (chiusura) -  544 del 18 settembre 2018 - n. 571 del 24 gennaio 2019</t>
  </si>
  <si>
    <t>Direttore della struttura di progetto gestioni post-emergenze connesse ad eventi calamitosi della Regione Veneto</t>
  </si>
  <si>
    <t>€ 27.008,10</t>
  </si>
  <si>
    <t>Eccezionali avversità atmosferiche verificatesi nei giorni dal 25 al 28 giugno 2017, il 4, 5 e 10 agosto 2017 nel territorio della regione Veneto</t>
  </si>
  <si>
    <t>n. 515 del 27 marzo 2018 - 544 del 18 settembre 2018 - n. 597 del 12 luglio 2019 (chiusura) - n. 841 del 12 gennaio 2022 - n. 1046 del 20 dicembre 2023</t>
  </si>
  <si>
    <t xml:space="preserve">Direttore della Struttura regionale di progetto “Gestione post emergenze connesse ad eventi calamitosi ed altre attività commissariali” della regione Veneto </t>
  </si>
  <si>
    <t>06 settembre 2018
21 dicembre 2018
30 aprile 2019</t>
  </si>
  <si>
    <t>€ 2.449.497,16</t>
  </si>
  <si>
    <t>€ 3.151.048,21</t>
  </si>
  <si>
    <t xml:space="preserve"> Padova, Rovigo, Treviso e Verona</t>
  </si>
  <si>
    <t>Eccezionali eventi meteorologici verificatisi nei giorni 16 e 17 luglio 2018 e 1° e 2 settembre 2018 nel territorio di alcuni comuni nelle province di Padova, di Rovigo, di Treviso e di Verona</t>
  </si>
  <si>
    <t>n. 580 del 15 marzo 2019</t>
  </si>
  <si>
    <t>Direttore della struttura regionale di progetto gestione post emergenze connesse ad eventi calamitosi ed altre attività commissariali della Regione Veneto </t>
  </si>
  <si>
    <t>€ 5.151.002,46</t>
  </si>
  <si>
    <t>€ 5.755.086,28</t>
  </si>
  <si>
    <t>€ 3.855.056,89</t>
  </si>
  <si>
    <t>Comune di Venezia</t>
  </si>
  <si>
    <r>
      <rPr>
        <sz val="7"/>
        <rFont val="Arial"/>
        <family val="2"/>
      </rPr>
      <t>Dichiarazione dello stato di emergenza nel territorio del comune di Venezia interessato dagli eventi meteorologici verificatisi a partire dal giorno 12 novembre 2019 
Ulteriore stanziamento per la realizzazione degli interventi nel territorio del comune di Venezia interessato dagli eventi meteorologici verificatisi a partire dal giorno 12 novembre 2019
Delibera di autorizzazione al riutilizzo delle risorse per la realizzazione degli interventi nel territorio del comune di Venezia interessato dagli eventi meteorologici verificatisi a partire dal giorno 12 novembre 2019</t>
    </r>
    <r>
      <rPr>
        <sz val="8"/>
        <rFont val="Arial"/>
        <family val="2"/>
      </rPr>
      <t xml:space="preserve"> </t>
    </r>
  </si>
  <si>
    <t xml:space="preserve">
14 novembre 2019
13 febbario 2020 (Ulteriore stanziamento)
16 settembre 2021 (Riutilizzo risorse)</t>
  </si>
  <si>
    <t xml:space="preserve">n. 616 del 16 novembre 2019 -  n. 807 del 9 novembre 2021 - n. 824 del 4 gennaio 2022  - n. 851 del 24 gennaio 2022 (chiusura) - n. 932 del 13 ottobre 2022 </t>
  </si>
  <si>
    <t>Sindaco di Venezia</t>
  </si>
  <si>
    <t>Belluno, Padova, Verona e Vicenza</t>
  </si>
  <si>
    <t xml:space="preserve">Dichiarazione dello stato di emergenza in conseguenza degli eventi meteorologici verificatisi nel mese di agosto 2020 nel territorio delle province di Belluno, Padova, Verona e Vicenza
Ulteriore stanziamento per la realizzazione degli interventi in conseguenza degli eventi meteorologici verificatisi nel mese di agosto 2020 nel territorio delle province di Belluno, di Padova, di Verona e di Vicenza </t>
  </si>
  <si>
    <t>10/09/2020
20 maggio 2021 (Ulteriore stanziamento)</t>
  </si>
  <si>
    <t>n.704 del 1 ottobre 2020 - n. 793 del 7 settembre 2021 - n. 839 del 12 gennaio 2021 - n. 923 del 19 settembre 2022 -  n. 932 del 13 ottobre 2022  - n. 943 del 9 novembre 2022 (chiusura)  -  n. 1009 del 22 giugno 2023</t>
  </si>
  <si>
    <t xml:space="preserve">Presidente della Regione Veneto </t>
  </si>
  <si>
    <t>Belluno e Vicenza</t>
  </si>
  <si>
    <t xml:space="preserve">Dichiarazione dello stato di emergenza in conseguenza degli eventi meteorologici verificatisi nei giorni dal 4 al 9 dicembre 2020 nel territorio della provincia di Belluno e dei Comuni di Torre di Quartesolo, Vicenza e Longare in Provincia di Vicenza 
Estensione degli effetti della dichiarazione dello stato di emergenza, adottato con delibera del Consiglio dei ministri del 30 dicembre 2020, ai territori delle province di Treviso e di Padova, dell’area dell’Alto Vicentino della provincia di Vicenza e della fascia costiera della provincia di Venezia colpiti dagli eventi meteorologici verificatisi nei giorni dal 4 al 9 dicembre 2020 
Ullteriore stanziamento per la realizzazione degli interventi in conseguenza degli  eventi meteorologici verificatisi nei giorni dal 4 al 9 dicembre 2020 nel territorio delle province di Belluno, di Treviso e di Padova, dell'area dell'Alto Vicentino e dei comuni di Torre di Quartesolo, di Vicenza e di Longare in provincia di Vicenza
Ulteriore stanziamento per la realizzazione degli interventi in conseguenza degli eventi meteorologici verificatisi nei giorni dal 4 al 9 dicembre 2020 nel territorio delle province di Belluno, di Treviso e di Padova, dell’area dell’Alto Vicentino e dei comuni di Torre di Quartesolo, di Vicenza e di Longare, in provincia di Vicenza
</t>
  </si>
  <si>
    <t>30/12/2020
Estensione dell'8 luglio 2021
9 dicembre 2021 (Ulteriore stanziamento)
4 agosto 2022
(Ulteriore stanziamento)</t>
  </si>
  <si>
    <t>n. 761 del 30 marzo 2021 - n. 932 del 13 ottobre 2022 - n. 973 del 01 marzo 2023 (chiusura)  -  n. 1009 del 22 giugno 2023 - n. 1018 del 28 agosto 2023</t>
  </si>
  <si>
    <t xml:space="preserve">Direttore generale di Veneto Agricoltura – Agenzia veneta per il Settore Primario dott. Nicola Dell’Acqua </t>
  </si>
  <si>
    <t>Belluno, Treviso, Verona e Vicenza</t>
  </si>
  <si>
    <t>Dichiarazione dello stato di emergenza in conseguenza delle precipitazioni nevose verificatesi nei giorni dal 1° al 10 gennaio 2021 nel territorio dei comuni colpiti delle province di Belluno, di Treviso, di Verona e di Vicenza</t>
  </si>
  <si>
    <t>n. 755 del 24 marzo 2021 - n. 792 del 6 settembre 2021 (chiusura) - n. 1013 del 24 luglio 2023 - n. 1089 del 10 luglio 2024</t>
  </si>
  <si>
    <t xml:space="preserve">Direttore generale di Veneto Agricoltura – Agenzia veneta per il settore primario dott. Nicola Dell’Acqua </t>
  </si>
  <si>
    <t>Dichiarazione dello stato di emergenza in conseguenza degli eccezionali eventi meteorologici che dal 13 luglio al 6 agosto 2023 hanno interessato il territorio della Regione Veneto</t>
  </si>
  <si>
    <t>n. 1025 del 26 settembre 2023
n. 1158 del 29 agosto 2025
n. 1173 del 25 novembre 2025 (subentro)</t>
  </si>
  <si>
    <t xml:space="preserve">Direttore Agenzia veneta per l'innovazione del settore primario  - Veneto agricoltura  </t>
  </si>
  <si>
    <t>€ 134.185.974</t>
  </si>
  <si>
    <t>€ 34.467.309</t>
  </si>
  <si>
    <t>€ 13.503.952</t>
  </si>
  <si>
    <t>Belluno,  Treviso e Venezia</t>
  </si>
  <si>
    <t>Dichiarazione dello stato di emergenza in conseguenza degli eccezionali eventi meteorologici verificatisi nei giorni dal 30 ottobre 2023 al 5 novembre 2023 nel territorio della provincia di Belluno, di Treviso e di Venezia</t>
  </si>
  <si>
    <t>24/05/2024
30/04/2025
(ulteriore stanziamento)</t>
  </si>
  <si>
    <t>Direttore dell'area tutela e sicurezza della Regione Veneto</t>
  </si>
  <si>
    <t>CS-224-6451</t>
  </si>
  <si>
    <t>Città metropolitana di Venezia,  province  Vicenza,  Verona,  Padova e  Treviso, del comune di Badia Polesine, in provincia di Rovigo e nel territorio in sinistra idrografica del fiume Adige, posto a valle del comune di Badia Polesine (RO) fino alla foce</t>
  </si>
  <si>
    <t>Dichiarazione dello stato di emergenza in conseguenza degli eccezionali eventi meteorologici verificatisi nel territorio della città metropolitana di Venezia, delle province di Vicenza, di Verona, di Padova e di Treviso, del comune di Badia Polesine, in provincia di Rovigo e nel territorio in sinistra idrografica del fiume Adige, posto a valle del comune di Badia Polesine (RO) fino alla foce, nei giorni dal 15 maggio al 4 giugno 2024</t>
  </si>
  <si>
    <t>n. 1093 del 20 luglio 2024</t>
  </si>
  <si>
    <t>Vicenza e Verona</t>
  </si>
  <si>
    <t xml:space="preserve">n. 1131 del 27 febbraio 2025 </t>
  </si>
  <si>
    <t>Direttore dell'Agenzia veneta per l'innovazione del settore primario</t>
  </si>
  <si>
    <t>CS-VE-13070</t>
  </si>
  <si>
    <t>Vicenza</t>
  </si>
  <si>
    <t>Dichiarazione dello stato di emergenza in conseguenza degli eccezionali eventi meteorologici verificatisi nei giorni 17 e 18 aprile 2025 nel territorio dei comuni di Arzignano, di Brogliano, di Cornedo Vicentino, di Recoaro Terme, di Trissino e di Valdagno della provincia di Vicenza</t>
  </si>
  <si>
    <t>n. 1157 del 13 agosto 2025</t>
  </si>
  <si>
    <t>Direttore dell'Area Tutela e Sicurezza del Territorio della Regione Veneto</t>
  </si>
  <si>
    <t>CS-VE-0013250</t>
  </si>
  <si>
    <t>Belluno</t>
  </si>
  <si>
    <t>Dichiarazione dello stato di emergenza in conseguenza degli eccezionali eventi meteorologici verificatisi dal giorno 15 giugno 2025 al 1° luglio 2025 e dal 12 al 13 luglio 2025 nel territorio del comune di Borca di Cadore e di San Vito di Cadore in provincia di Belluno</t>
  </si>
  <si>
    <t>Piemonte e Liguria</t>
  </si>
  <si>
    <t>Biella, Cuneo, Novara, Verbano-Cusio-Ossola, Vercelli e Imperia</t>
  </si>
  <si>
    <t xml:space="preserve">Dichiarazione dello stato di emergenza in conseguenza degli eccezionali eventi meteorologici verificatisi nei giorni 2 e 3 ottobre 2020 nel territorio della provincia di Biella, di Cuneo, di Novara, di Verbano-Cusio-Ossola e di Vercelli nella regione Piemonte e della provincia di Imperia nella regione Liguria
 Estensione degli effetti dello stato di emergenza, dichiarato con delibera del Consiglio dei ministri del 22 ottobre 2020, al territorio della città metropolitana di Torino e dei comuni di Balzola, di Bozzole, di Casale Monferrato, di Frassineto Po, di Valmacca e di Villanova Monferrato, in provincia di Alessandria, nella regione Piemonte, nonché al territorio dei comuni di Albenga, in provincia di Savona, di Casarza Ligure, in provincia di Genova, di Maissana e di Varese Ligure, in provincia della Spezia, nella regione Liguria, colpito dagli eventi meteorologici verificatisi nei giorni 2 e 3 ottobre 2020 
Ulteriore stanziamento per la realizzazione degli interventi in conseguenza degli eccezionali eventi meteorologici verificatisi nei giorni 2 e 3 ottobre 2020 nei territori della provincia di Biella, di Cuneo, di Novara, di Verbano-Cusio-Ossola, di Vercelli, della città metropolitana di Torino e dei comuni di Balzola, di Bozzole, di Casale Monferrato, di Frassineto Po, di Valmacca e di Villanova Monferrato, in provincia di Alessandria nella regione Piemonte e nei territori della provincia di Imperia, dei comuni di Albenga, in provincia di Savona, di Casarza Ligure, in provincia di Genova, e di Maissana e di Varese Ligure, in provincia della Spezia nella regione Liguria </t>
  </si>
  <si>
    <t>22/10/2020
23 dicembre 2020 (estensione)
20 maggio 2021 (Ulteriore stanziamento)</t>
  </si>
  <si>
    <t>04/11/2021
26/05/2022</t>
  </si>
  <si>
    <t>n. 710 del 9 novembre 2020 - n. 745 del 23 febbraio 2021 - n. 839 del 12 gennaio 2022  -  n. 932 del 13 ottobre 2022 - n. 962 del 30 gennaio 2023 (chiusura Piemonte) - n. 968 del 20 febbraio 2023 (chiusura Liguria) -  n. 1009 del 22 giugno 2023 - n. 1121 del 18 dicembre 2024 (Liguria)</t>
  </si>
  <si>
    <t>iPresidente della Regione Piemonte -  Assessore con delega alla protezione civile Regione Liguria</t>
  </si>
  <si>
    <t>6248 Piemonte
6250 Liguria</t>
  </si>
  <si>
    <t>18 novembre 2020
25 novembre 2020</t>
  </si>
  <si>
    <t xml:space="preserve">Calabria
Emilia-Romagna
Friuli-Venezia Giulia
Lazio
Liguria
Lombardia
Sardegna
Sicilia
Toscana
Veneto
Province Autonome di Trento e Bolzano
</t>
  </si>
  <si>
    <t xml:space="preserve"> Con le OCDPC si provvede alla delimitazione territoriale, su base comunale, delle aree oggetto degli interventi da effettuare in vigenza dello stato di emergenza</t>
  </si>
  <si>
    <t>Eccezionali eventi meteorologici verificatisi a partire dal 2 ottobre 2018 nei territori delle regioni Calabria, Emilia-Romagna, Friuli -Venezia Giulia, Lazio, Liguria, Lombardia, Sardegna, Sicilia, Toscana, Veneto e delle Province autonome di Trento e Bolzano. 
Estensione degli effetti della dichiarazione dello stato di emergenza adottata con delibera dell'8 novembre 2018 in conseguenza degli ulteriori eccezionali eventi meteorologici verificatisi nei giorni dall'8 all'11 novembre 2018 nel territorio della provincia di Trapani
Ulteriore stanziamento per la realizzazione degli interventi per i territori colpiti delle regioni Calabria, Emilia-Romagna, Friuli -Venezia Giulia, Lazio, Liguria, Lombardia, Sardegna, Sicilia, Toscana, Veneto e delle Province autonome di Trento e Bolzano interessati dagli eccezionali eventi meteorologici verificatisi a partire dal 2 ottobre 2018
Ulteriori misure per la realizzazione per gli interventi di cui alla lettera e) dell'articolo 25, comma 2, del decreto legislativo 2 gennaio 2018, n. 1 nelle aree portuali di Genova e Savona-Vado a seguito degli eventi meteorologici verificatisi nel territorio della regione Liguria nei giorni 29 e 30 ottobre 2018
Riutilizzo delle risorse disponibili non programmate e non utilizzate di cui alla delibera del Consiglio dei ministri del 21 febbraio 2019 per le Regioni Calabria, Emilia-Romagna, Friuli-Venezia Giulia, Lazio, Lombardia, Toscana e Veneto</t>
  </si>
  <si>
    <t xml:space="preserve">
08 novembre 2018
17 gennaio 2019
(estensione)
21 febbraio 2019 (Ulteriore stanziamento)
23 aprile 2019 (Ulteriore stanziamento)
03 dicembre 2021 (Riutilizzo risorse)</t>
  </si>
  <si>
    <t>decreto legge 7/10/2020, n.125 (art. 1 comma 4 duodedices, e comma 4 undedices)</t>
  </si>
  <si>
    <r>
      <t>n. 558 del 15 novembre 2018 - n. 559 del 29 novembre 2018 - n. 560 del 7 dicembre 2018 - n. 564 del 27 dicembre 2018 (Toscana) - n. 568 del 16 gennaio 2019 (Liguria) - n. 575 dell'8 febbraio 2019 - n. 593 del 17 maggio 2019 (Liguria) - n. 601 del 1 agosto 2019 - n. 606 del 18 settembre 2019 - n. 613 del 5 novembre 2019 - n. 694 del 18 agosto 2020 (Marche) - n. 696 del 18 agosto 2020 - n. 727 del 28 dicembre 2020 - n. 769 del 16 aprile 2021 (Veneto) - n. 799 del 1° ottobre 2021 (Veneto) - n. 833 del 12 gennaio 2022 (chiusura Calabria) - n. 834 del 12 gennaio 2022 (chiusura Sardegna) - n. 835 del 12 gennaio 2022 (chiusura Liguria) - n. 836 del 12 gennaio 2022  (chiusura Veneto) - n. 837 del 12 gennaio 2022 (chiusura Friuli-Venezia Giulia) - n. 838 del 12 gennaio 2022 (chiusura Toscana) - n. 840 del 12 gennaio 2022 (chiusura Emilia-Romagna)  - n. 850 del 3 febbraio 2022 (chiusura Lazio) - n. 857 del 3 febbraio 2022 (chiusura Sicilia) - n. 858 del 3 febbraio 2022 (chiusura Trento) -  n. 859 del 3 febbraio 2022 (chiusura Lombardia)  - n. 868 del 1 marzo 2022 (chiusura Bolzano) - n. 1007 del 21 giugno 2023 - n. 1056 del 15 gennaio 2024 ( proroga c.s. Lombardia) - n. 1043 del 28 novembre 2023 (proroga c.s. Emilia-Romagna)  -  n. 1046 del 20 dicembre 2023 (proroga c.s. Veneto) - n. 1047 del 27 dicembre 2023 (proroga c.s. Lazio) - n. 1048 del 27 dicembre 2023 (proroga c.s. Friuli-Venezia Giulia) - n. 1049 del 27 dicembre 2023 (proroga c.s. Toscana) - n. 1064 del 31 gennaio 2024 (proroga c.s. Liguria) - n. 1076 del 5 marzo 2024 (proroga c.s. Calabria) - n. 1077 del 6 marzo 2024 (proroga c.s. Sardegna) - n. 1087 del 5 luglio 2024 (Emilia-Romagna) -</t>
    </r>
    <r>
      <rPr>
        <sz val="8"/>
        <rFont val="Arial"/>
        <family val="2"/>
      </rPr>
      <t xml:space="preserve"> n. 1120 del 18 dicembre 2024 (Emilia-Romagna)</t>
    </r>
    <r>
      <rPr>
        <sz val="5"/>
        <rFont val="Arial"/>
        <family val="2"/>
      </rPr>
      <t xml:space="preserve"> </t>
    </r>
    <r>
      <rPr>
        <sz val="8"/>
        <rFont val="Arial"/>
        <family val="2"/>
      </rPr>
      <t>- n. 1121 del 18 dicembre 2024</t>
    </r>
  </si>
  <si>
    <t xml:space="preserve">I Presidenti delle regioni Calabria, Emilia Romagna, Friuli Venezia Giulia, Liguria, Toscana e Veneto, i Direttori della protezione civile delle regioni Lazio, Lombardia e Sardegna,  il Dirigente generale del Dipartimento della protezione civile della regione Siciliana  sono nominati Commissari delegati ciascuno per il proprio ambito territoriale. Le  Province autonome di Trento e Bolzano provvedono direttamente ad effettuare le attività previste dall' ordinanza per gli ambiti territoriali di competenza. </t>
  </si>
  <si>
    <t>6116
6110
6113
6104
6105
6102
6111
6109
6107
6108
Trento e Bolzano sui conti di tesoreria delle Regioni</t>
  </si>
  <si>
    <t>Emilia-Romagna
Friuli-Venezia Giulia
Lombardia
Piemonte
Veneto
Lazio
Umbria
Toscana
Liguria
Marche</t>
  </si>
  <si>
    <t xml:space="preserve">Dichiarazione dello stato di emergenza in relazione alla situazione di deficit idrico in atto nei territori delle Regioni e delle Province Autonome ricadenti nei bacini distrettuali del Po e delle Alpi orientali, nonché per le peculiari condizioni ed esigenze rilevate nel territorio delle regioni Emilia-Romagna, Friuli-Venezia Giulia, Lombardia, Piemonte e Veneto
Estensione degli effetti della dichiarazione dello stato di emergenza, adottata con delibera del 4 luglio 2022, in relazione alla situazione di deficit idrico in atto, ai territori delle Regioni ricadenti nel bacino del Distretto dell’Appennino centrale nonché, per le peculiari condizioni ed esigenze rilevate, al territorio delle Regione Umbria
Estensione degli effetti della dichiarazione dello stato di emergenza, adottata con delibera del 4 luglio 2022, in relazione alla situazione di deficit idrico in atto, ai territori della regione Lazio ricadenti nel bacino del Distretto dell’Appennino centrale
Precisazione dell’estensione territoriale della delibera del Consiglio dei ministri del 4 agosto 2022
Estensione degli effetti della dichiarazione dello stato di emergenza, adottata con delibera del 4 luglio 2022, in relazione alla situazione di deficit idrico in atto, ai territori delle regioni Liguria e Toscana ricadenti nel bacino distrettuale dell’Appennino settentrionale
 Estensione degli effetti della dichiarazione dello stato di emergenza, adottata con delibera del 4 luglio 2022, in relazione alla situazione di deficit idrico, al territorio della regione Marche
</t>
  </si>
  <si>
    <t xml:space="preserve">
04/07/2022
14 luglio 2022 
(estensione)
4 agosto 2022
 (estensione)
1 settembre 2022
(Precisazione estensione)
1 settembre 2022
 (estensione)
28 dicembre 2022 
(estensione)</t>
  </si>
  <si>
    <r>
      <t>906 del 21 luglio 2022
909 del 28 luglio 2022
916 del 29 agosto 2022
920 del 4 settembre 2022
961 del 25 gennaio 2023
970 del 28 febbraio 2023
1052 del 29 dicembre 2023 (chiusura Friuli-Venezia Giulia)
1053 del 9 gennaio 2024 (chiusura Emilia-Romagna)
1057 del 15 gennaio 2024 (chiusura Liguria)
1060 del 23 gennaio 2024 (chiusura Veneto)
1062 del 31 gennaio 2024 (chiusura Marche)
1065 del 5 febbario 2024 (chiusura Umbria)
1066 del 5 febbraio 2024 (chiusura Lombardia)
1069 del 12 febbraio 2024 (chiusura Piemonte)
1072 del 21 febbraio 2024 (chiusura Toscana)
1074 del 29 febbraio 2024 (chiusura Lazio)
n. 1087 del 5 luglio 2024 -</t>
    </r>
    <r>
      <rPr>
        <sz val="8"/>
        <rFont val="Arial"/>
        <family val="2"/>
      </rPr>
      <t xml:space="preserve"> n. 1120 del 18 dicembre 2024 (Emilia-Romagna) - 1121 del 18 dicembre 2024 (Liguria)</t>
    </r>
    <r>
      <rPr>
        <sz val="6"/>
        <rFont val="Arial"/>
        <family val="2"/>
      </rPr>
      <t xml:space="preserve">
</t>
    </r>
  </si>
  <si>
    <t xml:space="preserve">Presidenti delle Regioni Emilia-Romagna, Friuli-Venezia Giulia, Lombardia, Piemonte, Umbria e Lazio sono nominati Commissari delegati ciascuno per il proprio ambito territoriale 
Il Presidente della Regione Liguria è sostituito dall'Assessore con delega alla protezione civile
</t>
  </si>
  <si>
    <t xml:space="preserve">6368
6369
6370
6371
6372
6373
6375
6379
6381
</t>
  </si>
  <si>
    <t xml:space="preserve">Calabria
Sardegna
Sicilia
</t>
  </si>
  <si>
    <t xml:space="preserve"> Con le OCDPC si provvede alla delimitazione territoriale</t>
  </si>
  <si>
    <t>Dichiarazione dello stato di emergenza in conseguenza degli eccezionali eventi meteorologici che, a partire dal giorno 18 gennaio 2026, hanno colpito il territorio della Regione Calabria, della Regione Autonoma della Sardegna e della Regione Siciliana</t>
  </si>
  <si>
    <t>26/01/2026
18/02/2026
(Ulteriore stanziamento)</t>
  </si>
  <si>
    <t xml:space="preserve">n. 1180 del 30 gennaio 2026
n. 1181 del 17 febbraio 2026
</t>
  </si>
  <si>
    <t>Presidente delle Regioni Calabria, Sardegna e Sicilia</t>
  </si>
  <si>
    <t>CS-CZ-0013422
CS-CA-0013403
CS-PA-0013423</t>
  </si>
  <si>
    <t>28/08/2023
30 agosto 2024
(Ulteriore stanziamento)
28/08/2025
(Ulteriore stanziamento)</t>
  </si>
  <si>
    <t>21/10/2024
12/11/2024
(precisazione stensione territoriale)
14/07/2025
(Ulteriore stanziamento)</t>
  </si>
  <si>
    <t>27/09/2024
04/06/2025
(Ulteriore stanziamento)</t>
  </si>
  <si>
    <t>21/03/2025
28/08/2025</t>
  </si>
  <si>
    <t>n. 1104 del 7 ottobre 2024
n. 1161 del 25 settembre 2025</t>
  </si>
  <si>
    <t>09/12/2024
30/06/2025
(Ulteriore stanziamento)</t>
  </si>
  <si>
    <t>n. 1125 del 7 novembre 2024
n. 1161 del 25 settembre 2025</t>
  </si>
  <si>
    <t>n. 948 del 30 novembre 2022
n. 951 dell'11 dicembre 2022
n. 954 del 24 dicembre 2022
n. 963 del 9 febbraio 2023
n. 983 del 7 aprile 2023
n. 1130 del 21 febbraio 2025 (chiusura) 
n. 1176 del 23 gennaio 2026</t>
  </si>
  <si>
    <t>n. 1070 del 12 febbraio 2024
n. 1087 del 5 luglio 2024
n. 1120 del 18 dicembre 2024
n. 1178 del 23 gennaio 2026 (subentro)</t>
  </si>
  <si>
    <t>15 febbraio 2024
14/10/2025
(Ulteriore stanziamento)</t>
  </si>
  <si>
    <t>03/07/2024
04/06/2025
(Ulteriore stanziamento)</t>
  </si>
  <si>
    <t>07/03/2025
10/03/2026
(Ulteriore stanziamento)</t>
  </si>
  <si>
    <t>07/08/2024
04/06/2025
(ulteriore stanziamento)</t>
  </si>
  <si>
    <t>29/10/2024
30/07/2025
(Ulteriore stanziamento)</t>
  </si>
  <si>
    <t>09/12/2024
04/09/2025
(Ulteriore stanziamento)</t>
  </si>
  <si>
    <t>n. 1002 del 12 giugno 2023
n. 1163 del 25 settembre 2025 (Subentro)</t>
  </si>
  <si>
    <t>n. 1034 del 19 ottobre 2023
n. 1147 del 20 giugno 2025 (Subentro)</t>
  </si>
  <si>
    <t xml:space="preserve">n. 1084 del 19 maggio 2024
n. 1132 del 10 marzo 2025
n. 1172 del 5 novembre 2025 </t>
  </si>
  <si>
    <t>28/03/2025
29/01/2026
(ulteriore stanziamento)</t>
  </si>
  <si>
    <t>n. 1000 del 5 giugno 2023
n. 1159 del 29 agosto 2025 (Subentro)</t>
  </si>
  <si>
    <t xml:space="preserve">03 novembre 2023
05 dicembre 2023
(Estensione)
28 dicembre 2023
(Ulteriore stanziamento)
30 aprile 2024
(Ulteriore stanziamento)
11 settembre 2025
(Ulteriore stanziamento)
</t>
  </si>
  <si>
    <t>25/11/2024
30/07/2025
(Ulteriore stanziamento)</t>
  </si>
  <si>
    <t>09/04/2025
29/12/2025
(Ulteriore stanziamento)</t>
  </si>
  <si>
    <t xml:space="preserve">n. 1086 del 18 giugno 2024
n. 1179 del 23 gennaio 2026 </t>
  </si>
  <si>
    <t>03/07/2024
22 luglio 2024
(Precisazione estensione territoriale)
30/07/2025
(Ulteriore stanziamento)</t>
  </si>
  <si>
    <t>28/01/2025
30/07/2025
(Ulteriore stanziamento)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</si>
</sst>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quot;€&quot;\ * #,##0.00_-;\-&quot;€&quot;\ * #,##0.00_-;_-&quot;€&quot;\ * &quot;-&quot;??_-;_-@_-"/>
    <numFmt numFmtId="165" formatCode="[$-410]d\ mmmm\ yyyy;@"/>
    <numFmt numFmtId="166" formatCode="&quot;€&quot;\ #,##0.00"/>
    <numFmt numFmtId="167" formatCode="&quot;€&quot;\ #,##0"/>
    <numFmt numFmtId="168" formatCode="&quot;€&quot;\ #,##0.0"/>
    <numFmt numFmtId="169" formatCode="#,##0.00\ &quot;€&quot;"/>
    <numFmt numFmtId="170" formatCode="dd/mm/yy;@"/>
  </numFmts>
  <fonts count="13" x14ac:knownFonts="1">
    <font>
      <sz val="11"/>
      <color theme="1"/>
      <name val="Calibri"/>
      <family val="2"/>
      <scheme val="minor"/>
    </font>
    <font>
      <u/>
      <sz val="10"/>
      <color indexed="12"/>
      <name val="Arial"/>
      <family val="2"/>
    </font>
    <font>
      <sz val="10"/>
      <name val="Arial"/>
      <family val="2"/>
    </font>
    <font>
      <sz val="8"/>
      <name val="Arial"/>
      <family val="2"/>
    </font>
    <font>
      <sz val="11"/>
      <color theme="1"/>
      <name val="Calibri"/>
      <family val="2"/>
      <scheme val="minor"/>
    </font>
    <font>
      <sz val="11"/>
      <name val="Calibri"/>
      <family val="2"/>
      <scheme val="minor"/>
    </font>
    <font>
      <sz val="8"/>
      <name val="Calibri"/>
      <family val="2"/>
      <scheme val="minor"/>
    </font>
    <font>
      <sz val="8"/>
      <name val="Calibri"/>
      <family val="2"/>
    </font>
    <font>
      <sz val="7"/>
      <name val="Arial"/>
      <family val="2"/>
    </font>
    <font>
      <sz val="6"/>
      <name val="Arial"/>
      <family val="2"/>
    </font>
    <font>
      <sz val="6"/>
      <name val="Calibri"/>
      <family val="2"/>
      <scheme val="minor"/>
    </font>
    <font>
      <sz val="4"/>
      <name val="Arial"/>
      <family val="2"/>
    </font>
    <font>
      <sz val="5"/>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alignment vertical="top"/>
      <protection locked="0"/>
    </xf>
    <xf numFmtId="164" fontId="2" fillId="0" borderId="0" applyFont="0" applyFill="0" applyBorder="0" applyAlignment="0" applyProtection="0"/>
    <xf numFmtId="164" fontId="4" fillId="0" borderId="0" applyFont="0" applyFill="0" applyBorder="0" applyAlignment="0" applyProtection="0"/>
  </cellStyleXfs>
  <cellXfs count="288">
    <xf numFmtId="0" fontId="0" fillId="0" borderId="0" xfId="0"/>
    <xf numFmtId="0" fontId="3" fillId="0" borderId="0" xfId="0" applyFont="1" applyAlignment="1">
      <alignment wrapText="1"/>
    </xf>
    <xf numFmtId="0" fontId="5" fillId="0" borderId="0" xfId="0" applyFont="1"/>
    <xf numFmtId="165" fontId="3" fillId="0" borderId="0" xfId="0" applyNumberFormat="1" applyFont="1" applyAlignment="1">
      <alignment horizontal="center" vertical="center"/>
    </xf>
    <xf numFmtId="166" fontId="3" fillId="0" borderId="0" xfId="2" applyNumberFormat="1" applyFont="1" applyBorder="1" applyAlignment="1">
      <alignment horizontal="right" vertical="center" wrapText="1"/>
    </xf>
    <xf numFmtId="166" fontId="3" fillId="2" borderId="0" xfId="2" applyNumberFormat="1" applyFont="1" applyFill="1" applyBorder="1" applyAlignment="1">
      <alignment horizontal="right" vertical="center" wrapText="1"/>
    </xf>
    <xf numFmtId="165" fontId="3" fillId="0" borderId="0" xfId="2" applyNumberFormat="1" applyFont="1" applyFill="1" applyBorder="1" applyAlignment="1" applyProtection="1">
      <alignment horizontal="right" vertical="center" wrapText="1"/>
      <protection locked="0"/>
    </xf>
    <xf numFmtId="165" fontId="3" fillId="0" borderId="8" xfId="2" applyNumberFormat="1" applyFont="1" applyBorder="1" applyAlignment="1" applyProtection="1">
      <alignment horizontal="right" vertical="center" wrapText="1"/>
      <protection locked="0"/>
    </xf>
    <xf numFmtId="0" fontId="5" fillId="2" borderId="0" xfId="0" applyFont="1" applyFill="1"/>
    <xf numFmtId="166" fontId="5" fillId="0" borderId="0" xfId="0" applyNumberFormat="1" applyFont="1" applyAlignment="1">
      <alignment horizontal="right" vertical="center"/>
    </xf>
    <xf numFmtId="166" fontId="3" fillId="0" borderId="0" xfId="0" applyNumberFormat="1" applyFont="1" applyAlignment="1">
      <alignment horizontal="right" vertical="center"/>
    </xf>
    <xf numFmtId="0" fontId="5" fillId="0" borderId="0" xfId="0" applyFont="1" applyProtection="1">
      <protection locked="0"/>
    </xf>
    <xf numFmtId="165" fontId="5" fillId="0" borderId="0" xfId="0" applyNumberFormat="1" applyFont="1" applyAlignment="1">
      <alignment horizontal="right" vertical="center"/>
    </xf>
    <xf numFmtId="0" fontId="3" fillId="0" borderId="0" xfId="0" applyFont="1"/>
    <xf numFmtId="49" fontId="5" fillId="0" borderId="0" xfId="0" applyNumberFormat="1" applyFont="1" applyAlignment="1">
      <alignment horizontal="center" vertical="center"/>
    </xf>
    <xf numFmtId="0" fontId="6" fillId="0" borderId="0" xfId="0" applyFont="1"/>
    <xf numFmtId="165" fontId="5" fillId="0" borderId="0" xfId="0" applyNumberFormat="1" applyFont="1"/>
    <xf numFmtId="49" fontId="5" fillId="0" borderId="4" xfId="0" applyNumberFormat="1" applyFont="1" applyBorder="1" applyAlignment="1">
      <alignment horizontal="center" vertical="center"/>
    </xf>
    <xf numFmtId="166" fontId="5" fillId="0" borderId="0" xfId="0" applyNumberFormat="1" applyFont="1"/>
    <xf numFmtId="49" fontId="3" fillId="2" borderId="1" xfId="0" applyNumberFormat="1"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protection locked="0"/>
    </xf>
    <xf numFmtId="165" fontId="3" fillId="2" borderId="1" xfId="0" applyNumberFormat="1" applyFont="1" applyFill="1" applyBorder="1" applyAlignment="1" applyProtection="1">
      <alignment horizontal="center" vertical="center"/>
      <protection locked="0"/>
    </xf>
    <xf numFmtId="167" fontId="3" fillId="2" borderId="1" xfId="2" applyNumberFormat="1" applyFont="1" applyFill="1" applyBorder="1" applyAlignment="1" applyProtection="1">
      <alignment horizontal="center" vertical="center" wrapText="1"/>
      <protection locked="0"/>
    </xf>
    <xf numFmtId="167" fontId="3" fillId="2" borderId="1" xfId="0" applyNumberFormat="1" applyFont="1" applyFill="1" applyBorder="1" applyAlignment="1" applyProtection="1">
      <alignment horizontal="center" vertical="center" wrapText="1"/>
      <protection locked="0"/>
    </xf>
    <xf numFmtId="167" fontId="3" fillId="2" borderId="7" xfId="2" applyNumberFormat="1" applyFont="1" applyFill="1" applyBorder="1" applyAlignment="1" applyProtection="1">
      <alignment horizontal="center" vertical="center" wrapText="1"/>
      <protection locked="0"/>
    </xf>
    <xf numFmtId="49" fontId="3" fillId="2" borderId="4" xfId="2" applyNumberFormat="1" applyFont="1" applyFill="1" applyBorder="1" applyAlignment="1" applyProtection="1">
      <alignment horizontal="center" vertical="center" wrapText="1"/>
      <protection locked="0"/>
    </xf>
    <xf numFmtId="49" fontId="3" fillId="2" borderId="1" xfId="2" applyNumberFormat="1" applyFont="1" applyFill="1" applyBorder="1" applyAlignment="1" applyProtection="1">
      <alignment horizontal="center" vertical="center" wrapText="1"/>
      <protection locked="0"/>
    </xf>
    <xf numFmtId="49" fontId="3" fillId="2" borderId="1" xfId="0" applyNumberFormat="1" applyFont="1" applyFill="1" applyBorder="1" applyAlignment="1">
      <alignment horizontal="left" vertical="center" wrapText="1"/>
    </xf>
    <xf numFmtId="0" fontId="3" fillId="2" borderId="4" xfId="0"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wrapText="1"/>
    </xf>
    <xf numFmtId="49" fontId="3" fillId="2" borderId="4" xfId="2" applyNumberFormat="1"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xf>
    <xf numFmtId="167" fontId="5" fillId="2" borderId="7"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167" fontId="3" fillId="2" borderId="1" xfId="0" applyNumberFormat="1" applyFont="1" applyFill="1" applyBorder="1" applyAlignment="1">
      <alignment horizontal="center" vertical="center"/>
    </xf>
    <xf numFmtId="167" fontId="3" fillId="2" borderId="7" xfId="0" applyNumberFormat="1" applyFont="1" applyFill="1" applyBorder="1" applyAlignment="1">
      <alignment horizontal="center" vertical="center"/>
    </xf>
    <xf numFmtId="0" fontId="3" fillId="2" borderId="1" xfId="0" applyFont="1" applyFill="1" applyBorder="1" applyAlignment="1">
      <alignment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164" fontId="3" fillId="2" borderId="1" xfId="3" applyFont="1" applyFill="1" applyBorder="1" applyAlignment="1">
      <alignment horizontal="center" vertical="center" wrapText="1"/>
    </xf>
    <xf numFmtId="165" fontId="3" fillId="2" borderId="2" xfId="0" applyNumberFormat="1" applyFont="1" applyFill="1" applyBorder="1" applyAlignment="1">
      <alignment horizontal="center" vertical="center"/>
    </xf>
    <xf numFmtId="167" fontId="3" fillId="2" borderId="2" xfId="2"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xf>
    <xf numFmtId="165" fontId="3" fillId="2" borderId="3" xfId="0" applyNumberFormat="1" applyFont="1" applyFill="1" applyBorder="1" applyAlignment="1">
      <alignment horizontal="center" vertical="center"/>
    </xf>
    <xf numFmtId="167" fontId="3" fillId="2" borderId="3" xfId="2" applyNumberFormat="1" applyFont="1" applyFill="1" applyBorder="1" applyAlignment="1">
      <alignment horizontal="center" vertical="center" wrapText="1"/>
    </xf>
    <xf numFmtId="167" fontId="3" fillId="2" borderId="1" xfId="3"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0" xfId="0" applyFont="1" applyFill="1" applyAlignment="1">
      <alignment wrapText="1"/>
    </xf>
    <xf numFmtId="0" fontId="6" fillId="2" borderId="0" xfId="0" applyFont="1" applyFill="1"/>
    <xf numFmtId="165" fontId="5" fillId="2" borderId="0" xfId="0" applyNumberFormat="1" applyFont="1" applyFill="1"/>
    <xf numFmtId="0" fontId="3" fillId="2" borderId="0" xfId="0" applyFont="1" applyFill="1"/>
    <xf numFmtId="166" fontId="5" fillId="2" borderId="0" xfId="0" applyNumberFormat="1" applyFont="1" applyFill="1"/>
    <xf numFmtId="49" fontId="5" fillId="2" borderId="0" xfId="0" applyNumberFormat="1" applyFont="1" applyFill="1" applyAlignment="1">
      <alignment horizontal="center" vertical="center"/>
    </xf>
    <xf numFmtId="0" fontId="3" fillId="2" borderId="0" xfId="0" applyFont="1" applyFill="1" applyAlignment="1">
      <alignment horizontal="center" wrapText="1"/>
    </xf>
    <xf numFmtId="165" fontId="3"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1" xfId="1" applyFont="1" applyFill="1" applyBorder="1" applyAlignment="1" applyProtection="1">
      <alignment horizontal="center" vertical="center" wrapText="1"/>
    </xf>
    <xf numFmtId="167" fontId="3" fillId="2" borderId="5" xfId="2" applyNumberFormat="1" applyFont="1" applyFill="1" applyBorder="1" applyAlignment="1">
      <alignment horizontal="center" vertical="center" wrapText="1"/>
    </xf>
    <xf numFmtId="0" fontId="3" fillId="2" borderId="1" xfId="0" applyFont="1" applyFill="1" applyBorder="1" applyAlignment="1">
      <alignment vertical="center" wrapText="1"/>
    </xf>
    <xf numFmtId="165" fontId="3" fillId="2" borderId="0" xfId="0" applyNumberFormat="1" applyFont="1" applyFill="1" applyAlignment="1">
      <alignment horizontal="center" vertical="center"/>
    </xf>
    <xf numFmtId="0" fontId="3" fillId="2" borderId="3" xfId="0"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67" fontId="3" fillId="0" borderId="1" xfId="2" applyNumberFormat="1" applyFont="1" applyFill="1" applyBorder="1" applyAlignment="1">
      <alignment horizontal="center" vertical="center" wrapText="1"/>
    </xf>
    <xf numFmtId="167"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167" fontId="3" fillId="0" borderId="1" xfId="2" applyNumberFormat="1" applyFont="1" applyFill="1" applyBorder="1" applyAlignment="1" applyProtection="1">
      <alignment horizontal="center" vertical="center" wrapText="1"/>
      <protection locked="0"/>
    </xf>
    <xf numFmtId="167" fontId="3" fillId="0" borderId="2" xfId="2" applyNumberFormat="1"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3" fillId="2" borderId="4" xfId="2" applyNumberFormat="1" applyFont="1" applyFill="1" applyBorder="1" applyAlignment="1">
      <alignment horizontal="right" vertical="center" wrapText="1"/>
    </xf>
    <xf numFmtId="167" fontId="3" fillId="2" borderId="4" xfId="0" applyNumberFormat="1" applyFont="1" applyFill="1" applyBorder="1" applyAlignment="1">
      <alignment horizontal="center" vertical="center"/>
    </xf>
    <xf numFmtId="167" fontId="5" fillId="2" borderId="4" xfId="0" applyNumberFormat="1" applyFont="1" applyFill="1" applyBorder="1" applyAlignment="1">
      <alignment horizontal="right" vertical="center"/>
    </xf>
    <xf numFmtId="167" fontId="3" fillId="2" borderId="4" xfId="0" applyNumberFormat="1" applyFont="1" applyFill="1" applyBorder="1" applyAlignment="1">
      <alignment horizontal="center" vertical="center" wrapText="1"/>
    </xf>
    <xf numFmtId="167" fontId="3" fillId="2" borderId="4" xfId="0" applyNumberFormat="1" applyFont="1" applyFill="1" applyBorder="1" applyAlignment="1">
      <alignment horizontal="right" vertical="center"/>
    </xf>
    <xf numFmtId="166" fontId="5" fillId="0" borderId="4" xfId="0" applyNumberFormat="1" applyFont="1" applyBorder="1"/>
    <xf numFmtId="49" fontId="5" fillId="2" borderId="4" xfId="0" applyNumberFormat="1" applyFont="1" applyFill="1" applyBorder="1" applyAlignment="1">
      <alignment horizontal="right" vertical="center"/>
    </xf>
    <xf numFmtId="49" fontId="3" fillId="2" borderId="4" xfId="0" applyNumberFormat="1" applyFont="1" applyFill="1" applyBorder="1" applyAlignment="1">
      <alignment horizontal="right" vertical="center"/>
    </xf>
    <xf numFmtId="49" fontId="3" fillId="2" borderId="4" xfId="2" applyNumberFormat="1" applyFont="1" applyFill="1" applyBorder="1" applyAlignment="1">
      <alignment horizontal="right" vertical="center" wrapText="1"/>
    </xf>
    <xf numFmtId="167" fontId="3" fillId="0" borderId="4" xfId="0" applyNumberFormat="1" applyFont="1" applyBorder="1" applyAlignment="1">
      <alignment horizontal="center" vertical="center"/>
    </xf>
    <xf numFmtId="167" fontId="3" fillId="3" borderId="1" xfId="0" applyNumberFormat="1" applyFont="1" applyFill="1" applyBorder="1" applyAlignment="1">
      <alignment horizontal="center" vertical="center" wrapText="1"/>
    </xf>
    <xf numFmtId="167" fontId="3" fillId="3" borderId="1" xfId="2" applyNumberFormat="1" applyFont="1" applyFill="1" applyBorder="1" applyAlignment="1" applyProtection="1">
      <alignment horizontal="center" vertical="center" wrapText="1"/>
      <protection locked="0"/>
    </xf>
    <xf numFmtId="167" fontId="3" fillId="3" borderId="1" xfId="2" applyNumberFormat="1" applyFont="1" applyFill="1" applyBorder="1" applyAlignment="1">
      <alignment horizontal="center" vertical="center" wrapText="1"/>
    </xf>
    <xf numFmtId="166" fontId="3" fillId="3" borderId="1" xfId="2" applyNumberFormat="1" applyFont="1" applyFill="1" applyBorder="1" applyAlignment="1">
      <alignment horizontal="center" vertical="center" wrapText="1"/>
    </xf>
    <xf numFmtId="167" fontId="3" fillId="3" borderId="2" xfId="2" applyNumberFormat="1" applyFont="1" applyFill="1" applyBorder="1" applyAlignment="1">
      <alignment horizontal="center" vertical="center" wrapText="1"/>
    </xf>
    <xf numFmtId="167" fontId="3" fillId="3" borderId="3" xfId="2" applyNumberFormat="1" applyFont="1" applyFill="1" applyBorder="1" applyAlignment="1">
      <alignment horizontal="center" vertical="center" wrapText="1"/>
    </xf>
    <xf numFmtId="0" fontId="5" fillId="3" borderId="0" xfId="0" applyFont="1" applyFill="1"/>
    <xf numFmtId="0" fontId="3" fillId="3" borderId="3" xfId="0" applyFont="1" applyFill="1" applyBorder="1" applyAlignment="1">
      <alignment horizontal="center" vertical="center" wrapText="1"/>
    </xf>
    <xf numFmtId="165"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left" vertical="center" wrapText="1"/>
    </xf>
    <xf numFmtId="165" fontId="3" fillId="3" borderId="3" xfId="0" applyNumberFormat="1" applyFont="1" applyFill="1" applyBorder="1" applyAlignment="1">
      <alignment horizontal="center" vertical="center"/>
    </xf>
    <xf numFmtId="167" fontId="5" fillId="3" borderId="1" xfId="0" applyNumberFormat="1" applyFont="1" applyFill="1" applyBorder="1" applyAlignment="1">
      <alignment horizontal="right" vertical="center"/>
    </xf>
    <xf numFmtId="167" fontId="5" fillId="3" borderId="4" xfId="0" applyNumberFormat="1" applyFont="1" applyFill="1" applyBorder="1" applyAlignment="1">
      <alignment horizontal="right" vertical="center"/>
    </xf>
    <xf numFmtId="49" fontId="3" fillId="3" borderId="4"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166" fontId="5" fillId="3" borderId="0" xfId="0" applyNumberFormat="1" applyFont="1" applyFill="1" applyAlignment="1">
      <alignment horizontal="right" vertical="center"/>
    </xf>
    <xf numFmtId="167" fontId="3" fillId="3" borderId="1" xfId="2" applyNumberFormat="1" applyFont="1" applyFill="1" applyBorder="1" applyAlignment="1">
      <alignment horizontal="right" vertical="center" wrapText="1"/>
    </xf>
    <xf numFmtId="167" fontId="3" fillId="3" borderId="1" xfId="0" applyNumberFormat="1" applyFont="1" applyFill="1" applyBorder="1" applyAlignment="1">
      <alignment horizontal="center" vertical="center"/>
    </xf>
    <xf numFmtId="167" fontId="3" fillId="3" borderId="1" xfId="0" applyNumberFormat="1" applyFont="1" applyFill="1" applyBorder="1" applyAlignment="1">
      <alignment horizontal="right" vertical="center"/>
    </xf>
    <xf numFmtId="166" fontId="5" fillId="3" borderId="0" xfId="0" applyNumberFormat="1" applyFont="1" applyFill="1"/>
    <xf numFmtId="166" fontId="5" fillId="3" borderId="1" xfId="0" applyNumberFormat="1" applyFont="1" applyFill="1" applyBorder="1"/>
    <xf numFmtId="167" fontId="3" fillId="0" borderId="4"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3" fillId="3" borderId="4" xfId="0" applyFont="1" applyFill="1" applyBorder="1" applyAlignment="1">
      <alignment horizontal="center" vertical="center"/>
    </xf>
    <xf numFmtId="168" fontId="3" fillId="2" borderId="4" xfId="0" applyNumberFormat="1" applyFont="1" applyFill="1" applyBorder="1" applyAlignment="1">
      <alignment horizontal="center" vertical="center" wrapText="1"/>
    </xf>
    <xf numFmtId="166" fontId="3" fillId="0" borderId="4" xfId="0" applyNumberFormat="1" applyFont="1" applyBorder="1" applyAlignment="1">
      <alignment horizontal="center" vertical="center" wrapText="1"/>
    </xf>
    <xf numFmtId="166" fontId="3" fillId="2" borderId="4"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12" xfId="0" applyNumberFormat="1" applyFont="1" applyBorder="1" applyAlignment="1">
      <alignment horizontal="center" vertical="center"/>
    </xf>
    <xf numFmtId="165"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0" fontId="3" fillId="0" borderId="9" xfId="0" applyFont="1" applyBorder="1" applyAlignment="1">
      <alignment horizontal="center" vertical="center"/>
    </xf>
    <xf numFmtId="167" fontId="3" fillId="0" borderId="2" xfId="0" applyNumberFormat="1" applyFont="1" applyBorder="1" applyAlignment="1">
      <alignment horizontal="center" vertical="center"/>
    </xf>
    <xf numFmtId="167" fontId="3" fillId="0" borderId="2" xfId="3" applyNumberFormat="1" applyFont="1" applyFill="1" applyBorder="1" applyAlignment="1">
      <alignment horizontal="center" vertical="center" wrapText="1"/>
    </xf>
    <xf numFmtId="167" fontId="3" fillId="0" borderId="6" xfId="0" applyNumberFormat="1" applyFont="1" applyBorder="1" applyAlignment="1">
      <alignment horizontal="center" vertical="center"/>
    </xf>
    <xf numFmtId="167" fontId="3" fillId="3" borderId="2" xfId="0" applyNumberFormat="1" applyFont="1" applyFill="1" applyBorder="1" applyAlignment="1">
      <alignment horizontal="center" vertical="center"/>
    </xf>
    <xf numFmtId="167" fontId="3" fillId="0" borderId="2" xfId="0" applyNumberFormat="1" applyFont="1" applyBorder="1" applyAlignment="1">
      <alignment horizontal="right" vertical="center"/>
    </xf>
    <xf numFmtId="49" fontId="3"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166" fontId="3" fillId="0" borderId="1" xfId="0" applyNumberFormat="1" applyFont="1" applyBorder="1" applyAlignment="1">
      <alignment horizontal="right" vertical="center"/>
    </xf>
    <xf numFmtId="0" fontId="5" fillId="0" borderId="1" xfId="0" applyFont="1" applyBorder="1"/>
    <xf numFmtId="165"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xf>
    <xf numFmtId="165" fontId="5" fillId="2" borderId="4" xfId="0" applyNumberFormat="1" applyFont="1" applyFill="1" applyBorder="1" applyAlignment="1">
      <alignment horizontal="right" vertical="center"/>
    </xf>
    <xf numFmtId="165" fontId="3" fillId="2" borderId="4" xfId="0" applyNumberFormat="1" applyFont="1" applyFill="1" applyBorder="1" applyAlignment="1">
      <alignment horizontal="right" vertical="center"/>
    </xf>
    <xf numFmtId="165" fontId="3" fillId="0" borderId="4" xfId="0" applyNumberFormat="1" applyFont="1" applyBorder="1" applyAlignment="1">
      <alignment horizontal="center" vertical="center" wrapText="1"/>
    </xf>
    <xf numFmtId="167" fontId="3" fillId="2" borderId="4" xfId="2" applyNumberFormat="1" applyFont="1" applyFill="1" applyBorder="1" applyAlignment="1" applyProtection="1">
      <alignment horizontal="center" vertical="center" wrapText="1"/>
      <protection locked="0"/>
    </xf>
    <xf numFmtId="165" fontId="3" fillId="2" borderId="4" xfId="2" applyNumberFormat="1" applyFont="1" applyFill="1" applyBorder="1" applyAlignment="1" applyProtection="1">
      <alignment horizontal="center" vertical="center" wrapText="1"/>
      <protection locked="0"/>
    </xf>
    <xf numFmtId="4" fontId="3" fillId="2" borderId="4" xfId="0" applyNumberFormat="1" applyFont="1" applyFill="1" applyBorder="1" applyAlignment="1">
      <alignment horizontal="center" vertical="center" wrapText="1"/>
    </xf>
    <xf numFmtId="165" fontId="3" fillId="0" borderId="4"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165" fontId="3" fillId="2" borderId="2"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166" fontId="3" fillId="2" borderId="3"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7" fontId="5" fillId="3" borderId="1" xfId="0" applyNumberFormat="1" applyFont="1" applyFill="1" applyBorder="1" applyAlignment="1">
      <alignment horizontal="center" vertical="center"/>
    </xf>
    <xf numFmtId="167" fontId="5" fillId="3" borderId="7"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167" fontId="3" fillId="2" borderId="1" xfId="0" applyNumberFormat="1" applyFont="1" applyFill="1" applyBorder="1" applyAlignment="1">
      <alignment horizontal="right" vertical="center"/>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166" fontId="3" fillId="0" borderId="2" xfId="0" applyNumberFormat="1" applyFont="1" applyBorder="1" applyAlignment="1">
      <alignment horizontal="right" vertical="center"/>
    </xf>
    <xf numFmtId="49" fontId="3" fillId="2" borderId="9"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top" wrapText="1"/>
    </xf>
    <xf numFmtId="165" fontId="3" fillId="0" borderId="2" xfId="0" applyNumberFormat="1" applyFont="1" applyBorder="1" applyAlignment="1">
      <alignment horizontal="center" vertical="top" wrapText="1"/>
    </xf>
    <xf numFmtId="15" fontId="3" fillId="0" borderId="2" xfId="0" applyNumberFormat="1" applyFont="1" applyBorder="1" applyAlignment="1">
      <alignment horizontal="center" vertical="center" wrapText="1"/>
    </xf>
    <xf numFmtId="167" fontId="5" fillId="0" borderId="1" xfId="0" applyNumberFormat="1" applyFont="1" applyBorder="1" applyAlignment="1">
      <alignment horizontal="center" vertical="center"/>
    </xf>
    <xf numFmtId="167" fontId="3" fillId="0" borderId="1" xfId="0" applyNumberFormat="1" applyFont="1" applyBorder="1" applyAlignment="1">
      <alignment horizontal="center" vertical="center"/>
    </xf>
    <xf numFmtId="167" fontId="3" fillId="0" borderId="7" xfId="0" applyNumberFormat="1" applyFont="1" applyBorder="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3" fillId="2" borderId="8" xfId="0" applyFont="1" applyFill="1" applyBorder="1" applyAlignment="1">
      <alignment horizontal="center" vertical="center"/>
    </xf>
    <xf numFmtId="169" fontId="3" fillId="2" borderId="1" xfId="0" applyNumberFormat="1" applyFont="1" applyFill="1" applyBorder="1" applyAlignment="1">
      <alignment horizontal="center" vertical="center"/>
    </xf>
    <xf numFmtId="169" fontId="3" fillId="2" borderId="7" xfId="0" applyNumberFormat="1" applyFont="1" applyFill="1" applyBorder="1" applyAlignment="1">
      <alignment horizontal="center" vertical="center"/>
    </xf>
    <xf numFmtId="170" fontId="3" fillId="2" borderId="4" xfId="0" applyNumberFormat="1" applyFont="1" applyFill="1" applyBorder="1" applyAlignment="1">
      <alignment horizontal="center" vertical="center"/>
    </xf>
    <xf numFmtId="167" fontId="3" fillId="0" borderId="1" xfId="3" applyNumberFormat="1" applyFont="1" applyFill="1" applyBorder="1" applyAlignment="1">
      <alignment vertical="center" wrapText="1"/>
    </xf>
    <xf numFmtId="167" fontId="3" fillId="0" borderId="1" xfId="0" applyNumberFormat="1" applyFont="1" applyBorder="1" applyAlignment="1">
      <alignment vertical="center"/>
    </xf>
    <xf numFmtId="167" fontId="3" fillId="3" borderId="1" xfId="0" applyNumberFormat="1" applyFont="1" applyFill="1" applyBorder="1" applyAlignment="1">
      <alignment vertical="center"/>
    </xf>
    <xf numFmtId="49" fontId="2"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165" fontId="9" fillId="0" borderId="2" xfId="0" applyNumberFormat="1" applyFont="1" applyBorder="1" applyAlignment="1">
      <alignment horizontal="center" vertical="top" wrapText="1"/>
    </xf>
    <xf numFmtId="167" fontId="3" fillId="0" borderId="2" xfId="3" applyNumberFormat="1" applyFont="1" applyFill="1" applyBorder="1" applyAlignment="1">
      <alignment vertical="center" wrapText="1"/>
    </xf>
    <xf numFmtId="167" fontId="3" fillId="0" borderId="2" xfId="0" applyNumberFormat="1" applyFont="1" applyBorder="1" applyAlignment="1">
      <alignment vertical="center"/>
    </xf>
    <xf numFmtId="167" fontId="3" fillId="3" borderId="2" xfId="0" applyNumberFormat="1" applyFont="1" applyFill="1" applyBorder="1" applyAlignment="1">
      <alignment vertical="center"/>
    </xf>
    <xf numFmtId="49" fontId="3" fillId="2" borderId="2" xfId="0" applyNumberFormat="1" applyFont="1" applyFill="1" applyBorder="1" applyAlignment="1">
      <alignment horizontal="center" vertical="center"/>
    </xf>
    <xf numFmtId="7" fontId="5" fillId="0" borderId="1" xfId="0" applyNumberFormat="1" applyFont="1" applyBorder="1" applyAlignment="1">
      <alignment vertical="center"/>
    </xf>
    <xf numFmtId="49" fontId="3" fillId="0" borderId="1" xfId="0" applyNumberFormat="1" applyFont="1" applyBorder="1" applyAlignment="1">
      <alignment horizontal="center" vertical="top"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top" wrapText="1"/>
    </xf>
    <xf numFmtId="165" fontId="9" fillId="0" borderId="1" xfId="0" applyNumberFormat="1" applyFont="1" applyBorder="1" applyAlignment="1">
      <alignment horizontal="center" vertical="top" wrapText="1"/>
    </xf>
    <xf numFmtId="49" fontId="3" fillId="0" borderId="1" xfId="0" applyNumberFormat="1" applyFont="1" applyBorder="1" applyAlignment="1">
      <alignment horizontal="left" vertical="center" wrapText="1"/>
    </xf>
    <xf numFmtId="165" fontId="3"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167" fontId="3" fillId="0" borderId="0" xfId="0" applyNumberFormat="1" applyFont="1" applyAlignment="1">
      <alignment horizontal="center" vertical="center"/>
    </xf>
    <xf numFmtId="0" fontId="8" fillId="2" borderId="1" xfId="0" applyFont="1" applyFill="1" applyBorder="1" applyAlignment="1">
      <alignment horizontal="center" vertical="center" wrapText="1"/>
    </xf>
    <xf numFmtId="0" fontId="6" fillId="0" borderId="2" xfId="0" applyFont="1" applyBorder="1" applyAlignment="1">
      <alignment vertical="center" wrapText="1"/>
    </xf>
    <xf numFmtId="49" fontId="3" fillId="2" borderId="7" xfId="0" applyNumberFormat="1" applyFont="1" applyFill="1" applyBorder="1" applyAlignment="1">
      <alignment horizontal="left" vertical="center" wrapText="1"/>
    </xf>
    <xf numFmtId="165" fontId="3" fillId="2" borderId="1"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lignment horizontal="left" vertical="center" wrapText="1"/>
    </xf>
    <xf numFmtId="167" fontId="3" fillId="2" borderId="4" xfId="2" applyNumberFormat="1" applyFont="1" applyFill="1" applyBorder="1" applyAlignment="1">
      <alignment horizontal="center" vertical="center" wrapText="1"/>
    </xf>
    <xf numFmtId="167" fontId="6" fillId="2" borderId="1" xfId="0" applyNumberFormat="1" applyFont="1" applyFill="1" applyBorder="1" applyAlignment="1">
      <alignment horizontal="center" vertical="center"/>
    </xf>
    <xf numFmtId="167" fontId="6" fillId="2" borderId="7" xfId="0" applyNumberFormat="1" applyFont="1" applyFill="1" applyBorder="1" applyAlignment="1">
      <alignment horizontal="center" vertical="center"/>
    </xf>
    <xf numFmtId="167" fontId="3" fillId="2" borderId="6" xfId="2" applyNumberFormat="1" applyFont="1" applyFill="1" applyBorder="1" applyAlignment="1">
      <alignment horizontal="center" vertical="center" wrapText="1"/>
    </xf>
    <xf numFmtId="167" fontId="3" fillId="2" borderId="11" xfId="2" applyNumberFormat="1" applyFont="1" applyFill="1" applyBorder="1" applyAlignment="1">
      <alignment horizontal="center" vertical="center" wrapText="1"/>
    </xf>
    <xf numFmtId="167" fontId="3" fillId="3" borderId="4" xfId="2" applyNumberFormat="1" applyFont="1" applyFill="1" applyBorder="1" applyAlignment="1">
      <alignment horizontal="center" vertical="center" wrapText="1"/>
    </xf>
    <xf numFmtId="167" fontId="3" fillId="2" borderId="9" xfId="2" applyNumberFormat="1" applyFont="1" applyFill="1" applyBorder="1" applyAlignment="1">
      <alignment horizontal="center" vertical="center" wrapText="1"/>
    </xf>
    <xf numFmtId="167" fontId="3" fillId="2" borderId="8" xfId="2" applyNumberFormat="1" applyFont="1" applyFill="1" applyBorder="1" applyAlignment="1">
      <alignment horizontal="center" vertical="center" wrapText="1"/>
    </xf>
    <xf numFmtId="165" fontId="3" fillId="2" borderId="7" xfId="0" applyNumberFormat="1" applyFont="1" applyFill="1" applyBorder="1" applyAlignment="1">
      <alignment horizontal="center" vertical="center"/>
    </xf>
    <xf numFmtId="165" fontId="3" fillId="2" borderId="13" xfId="0" applyNumberFormat="1" applyFont="1" applyFill="1" applyBorder="1" applyAlignment="1">
      <alignment horizontal="center" vertical="center"/>
    </xf>
    <xf numFmtId="167" fontId="3" fillId="2" borderId="6" xfId="3" applyNumberFormat="1" applyFont="1" applyFill="1" applyBorder="1" applyAlignment="1">
      <alignment horizontal="center" vertical="center" wrapText="1"/>
    </xf>
    <xf numFmtId="166" fontId="3" fillId="2" borderId="2" xfId="2" applyNumberFormat="1" applyFont="1" applyFill="1" applyBorder="1" applyAlignment="1">
      <alignment horizontal="center" vertical="center" wrapText="1"/>
    </xf>
    <xf numFmtId="166" fontId="3" fillId="2" borderId="3" xfId="2" applyNumberFormat="1" applyFont="1" applyFill="1" applyBorder="1" applyAlignment="1">
      <alignment horizontal="center" vertical="center" wrapText="1"/>
    </xf>
    <xf numFmtId="166" fontId="3" fillId="2" borderId="4" xfId="2" applyNumberFormat="1"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167" fontId="3" fillId="2" borderId="12" xfId="2" applyNumberFormat="1" applyFont="1" applyFill="1" applyBorder="1" applyAlignment="1">
      <alignment horizontal="center" vertical="center" wrapText="1"/>
    </xf>
    <xf numFmtId="167" fontId="3" fillId="2" borderId="10" xfId="2"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167" fontId="3" fillId="2" borderId="13" xfId="0" applyNumberFormat="1" applyFont="1" applyFill="1" applyBorder="1" applyAlignment="1">
      <alignment horizontal="center" vertical="center" wrapText="1"/>
    </xf>
    <xf numFmtId="167" fontId="3" fillId="2" borderId="2"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167" fontId="3" fillId="3" borderId="3" xfId="0" applyNumberFormat="1" applyFont="1" applyFill="1" applyBorder="1" applyAlignment="1">
      <alignment horizontal="center" vertical="center" wrapText="1"/>
    </xf>
    <xf numFmtId="166" fontId="3" fillId="3" borderId="4" xfId="2" applyNumberFormat="1" applyFont="1" applyFill="1" applyBorder="1" applyAlignment="1">
      <alignment horizontal="center" vertical="center" wrapText="1"/>
    </xf>
    <xf numFmtId="0" fontId="3" fillId="2" borderId="1" xfId="0" applyFont="1" applyFill="1" applyBorder="1" applyAlignment="1">
      <alignment horizontal="center" vertical="center"/>
    </xf>
    <xf numFmtId="7" fontId="3" fillId="0" borderId="0" xfId="0" applyNumberFormat="1" applyFont="1" applyAlignment="1">
      <alignment vertical="center"/>
    </xf>
    <xf numFmtId="167" fontId="3" fillId="0" borderId="4" xfId="2"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166" fontId="3" fillId="2" borderId="13" xfId="2" applyNumberFormat="1" applyFont="1" applyFill="1" applyBorder="1" applyAlignment="1">
      <alignment horizontal="center" vertical="center" wrapText="1"/>
    </xf>
    <xf numFmtId="166" fontId="3" fillId="2" borderId="1" xfId="2" applyNumberFormat="1" applyFont="1" applyFill="1" applyBorder="1" applyAlignment="1">
      <alignment horizontal="center" vertical="center" wrapText="1"/>
    </xf>
    <xf numFmtId="167" fontId="3" fillId="0" borderId="6" xfId="2"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wrapText="1"/>
    </xf>
    <xf numFmtId="4" fontId="3" fillId="2" borderId="7" xfId="3" applyNumberFormat="1" applyFont="1" applyFill="1" applyBorder="1" applyAlignment="1">
      <alignment horizontal="center" vertical="center" wrapText="1"/>
    </xf>
    <xf numFmtId="4" fontId="5" fillId="0" borderId="5"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67" fontId="3" fillId="2" borderId="7" xfId="2"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3" fillId="2" borderId="7" xfId="1"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0" fontId="5" fillId="3" borderId="4" xfId="0" applyFont="1" applyFill="1" applyBorder="1" applyAlignment="1">
      <alignment horizontal="center" vertical="center" wrapText="1"/>
    </xf>
    <xf numFmtId="167" fontId="3" fillId="2" borderId="7" xfId="0" applyNumberFormat="1" applyFont="1" applyFill="1" applyBorder="1" applyAlignment="1">
      <alignment horizontal="center" vertical="center" wrapText="1"/>
    </xf>
    <xf numFmtId="167" fontId="3" fillId="0" borderId="13" xfId="2" applyNumberFormat="1" applyFont="1" applyFill="1" applyBorder="1" applyAlignment="1">
      <alignment horizontal="center" vertical="center" wrapText="1"/>
    </xf>
    <xf numFmtId="167" fontId="3" fillId="0" borderId="8" xfId="2" applyNumberFormat="1" applyFont="1" applyFill="1" applyBorder="1" applyAlignment="1">
      <alignment horizontal="center" vertical="center" wrapText="1"/>
    </xf>
    <xf numFmtId="167" fontId="3" fillId="0" borderId="3" xfId="2" applyNumberFormat="1" applyFont="1" applyFill="1" applyBorder="1" applyAlignment="1">
      <alignment horizontal="center" vertical="center" wrapText="1"/>
    </xf>
    <xf numFmtId="167" fontId="3" fillId="2" borderId="13" xfId="2"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167" fontId="3" fillId="2" borderId="1" xfId="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5" fillId="0" borderId="4" xfId="0" applyFont="1" applyBorder="1"/>
    <xf numFmtId="0" fontId="6"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49" fontId="3" fillId="0" borderId="7" xfId="0" applyNumberFormat="1" applyFont="1" applyBorder="1" applyAlignment="1">
      <alignment horizontal="center" vertical="center" wrapText="1"/>
    </xf>
    <xf numFmtId="166" fontId="3" fillId="2" borderId="8" xfId="2" applyNumberFormat="1" applyFont="1" applyFill="1" applyBorder="1" applyAlignment="1">
      <alignment horizontal="left" vertical="center" wrapText="1"/>
    </xf>
    <xf numFmtId="0" fontId="3"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5" xfId="0" applyFont="1" applyFill="1" applyBorder="1" applyAlignment="1">
      <alignment wrapText="1"/>
    </xf>
    <xf numFmtId="0" fontId="5" fillId="2" borderId="4" xfId="0" applyFont="1" applyFill="1" applyBorder="1" applyAlignment="1">
      <alignment wrapText="1"/>
    </xf>
    <xf numFmtId="0" fontId="3" fillId="0" borderId="9" xfId="0" applyFont="1" applyBorder="1" applyAlignment="1">
      <alignment horizontal="center" vertical="center" wrapText="1"/>
    </xf>
    <xf numFmtId="0" fontId="5" fillId="0" borderId="8" xfId="0" applyFont="1" applyBorder="1" applyAlignment="1">
      <alignment wrapText="1"/>
    </xf>
    <xf numFmtId="49" fontId="3"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0" borderId="9" xfId="0" applyFont="1" applyBorder="1" applyAlignment="1">
      <alignment horizontal="center" vertical="center" wrapText="1"/>
    </xf>
    <xf numFmtId="0" fontId="9" fillId="0" borderId="1" xfId="0" applyFont="1" applyBorder="1" applyAlignment="1">
      <alignment horizontal="center" vertical="center" wrapText="1"/>
    </xf>
    <xf numFmtId="167" fontId="3" fillId="4" borderId="1" xfId="2" applyNumberFormat="1" applyFont="1" applyFill="1" applyBorder="1" applyAlignment="1">
      <alignment horizontal="center" vertical="center" wrapText="1"/>
    </xf>
    <xf numFmtId="167" fontId="3" fillId="2" borderId="14" xfId="2" applyNumberFormat="1" applyFont="1" applyFill="1" applyBorder="1" applyAlignment="1">
      <alignment horizontal="center" vertical="center" wrapText="1"/>
    </xf>
    <xf numFmtId="0" fontId="5" fillId="2" borderId="1" xfId="0" applyFont="1" applyFill="1" applyBorder="1"/>
    <xf numFmtId="167" fontId="3" fillId="0" borderId="10" xfId="2" applyNumberFormat="1" applyFont="1" applyFill="1" applyBorder="1" applyAlignment="1">
      <alignment horizontal="center" vertical="center" wrapText="1"/>
    </xf>
    <xf numFmtId="169" fontId="3" fillId="2" borderId="7" xfId="0" applyNumberFormat="1" applyFont="1" applyFill="1" applyBorder="1" applyAlignment="1">
      <alignment horizontal="center" vertical="center" wrapText="1"/>
    </xf>
    <xf numFmtId="167" fontId="3" fillId="2" borderId="6" xfId="0" applyNumberFormat="1" applyFont="1" applyFill="1" applyBorder="1" applyAlignment="1">
      <alignment horizontal="center" vertical="center" wrapText="1"/>
    </xf>
    <xf numFmtId="49" fontId="3" fillId="2" borderId="4" xfId="0" applyNumberFormat="1" applyFont="1" applyFill="1" applyBorder="1" applyAlignment="1">
      <alignment horizontal="right" vertical="center" wrapText="1"/>
    </xf>
    <xf numFmtId="4" fontId="6" fillId="0" borderId="2" xfId="0" applyNumberFormat="1" applyFont="1" applyBorder="1" applyAlignment="1">
      <alignment horizontal="center" vertical="center" wrapText="1"/>
    </xf>
    <xf numFmtId="167" fontId="3" fillId="0" borderId="9" xfId="3" applyNumberFormat="1" applyFont="1" applyFill="1" applyBorder="1" applyAlignment="1">
      <alignment horizontal="center" vertical="center" wrapText="1"/>
    </xf>
    <xf numFmtId="7" fontId="3" fillId="0" borderId="0" xfId="0" applyNumberFormat="1" applyFont="1" applyAlignment="1">
      <alignment vertical="center" wrapText="1"/>
    </xf>
    <xf numFmtId="167" fontId="3" fillId="0" borderId="2" xfId="0" applyNumberFormat="1" applyFont="1" applyBorder="1" applyAlignment="1">
      <alignment horizontal="center" vertical="center" wrapText="1"/>
    </xf>
  </cellXfs>
  <cellStyles count="4">
    <cellStyle name="Collegamento ipertestuale" xfId="1" builtinId="8"/>
    <cellStyle name="Euro" xfId="2" xr:uid="{00000000-0005-0000-0000-000001000000}"/>
    <cellStyle name="Normale" xfId="0" builtinId="0"/>
    <cellStyle name="Valuta" xfId="3" builtinId="4"/>
  </cellStyles>
  <dxfs count="0"/>
  <tableStyles count="0" defaultTableStyle="TableStyleMedium2" defaultPivotStyle="PivotStyleLight16"/>
  <colors>
    <mruColors>
      <color rgb="FF99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befileshare.protezionecivile.it\CG\CAMBIO\RIEPILOGO%20%20EMERGENZE\TABELLE%20EMERGENZE\MONITORAGGIO%20OBIETTIVI%20ultima%20vers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ibere"/>
      <sheetName val="FEN"/>
      <sheetName val="Ordinanze"/>
      <sheetName val="Decreti"/>
      <sheetName val="Atti di sindacato ispettivo"/>
    </sheetNames>
    <sheetDataSet>
      <sheetData sheetId="0">
        <row r="182">
          <cell r="O182" t="str">
            <v>Dichiarazione dello stato di emergenza in relazione alla situazione di grave deficit idrico in atto nel territorio della regione Basilicata servito dallo schema del Basento–Camastra relativamente ai comuni di Potenza, di Acerenza, di Albano di Lucania, di Avigliano, di Banzi, di Baragiano, di Brienza, di Brindisi Montagna, di Campomaggiore, di Cancellara, di Castelmezzano, di Forenza, di Genzano di Lucania, di Laurenzana, di Marsico Nuovo, di Maschito, di Oppido Lucano, di Picerno, di Pietragalla, di Pietrapertosa, di Pignola, di Ruoti, di San Chirico Nuovo, di Satriano di Lucania, di Tolve, di Trivigno e di Vaglio Basilicata, in provincia di Potenza e ai comuni di Irsina e di Tricarico, in provincia di Matera</v>
          </cell>
        </row>
        <row r="185">
          <cell r="O185" t="str">
            <v>Dichiarazione dello stato di emergenza in conseguenza degli eccezionali eventi meteorologici verificatisi, a partire dal giorno 17 ottobre 2024, nel territorio della Regione Emilia-Romagna</v>
          </cell>
        </row>
        <row r="186">
          <cell r="O186" t="str">
            <v>Dichiarazione dello stato di emergenza in conseguenza degli eccezionali eventi meteorologici verificatisi nei giorni dal 9 giugno al 13 luglio 2024 nel territorio delle province di Bergamo e di Brescia</v>
          </cell>
        </row>
        <row r="187">
          <cell r="O187" t="str">
            <v>Dichiarazione dello stato di emergenza in conseguenza degli eccezionali eventi meteorologici verificatisi il giorno 18 settembre 2024 nel territorio dei comuni di Marradi e di Palazzolo sul Senio della Città Metropolitana di Firenze e il giorno 23 settembre 2024 nel territorio dei comuni di Castagneto Carducci, San Vincenzo e Bibbona in provincia di Livorno e di Montecatini Val di Cecina, Monteverdi Marittimo, Pomarance e Guardistallo in provincia di Pisa</v>
          </cell>
        </row>
        <row r="191">
          <cell r="O191" t="str">
            <v>Dichiarazione dello stato di emergenza in conseguenza degli eccezionali eventi meteorologici verificatisi nei giorni 17 e 18 ottobre 2024 nel territorio dei comuni di Castelfiorentino e di Certaldo della città metropolitana di Firenze, dei comuni di Campiglia Marittima, di Castagneto Carducci, di Cecina, di Sassetta e di Suvereto in provincia di Livorno, dei comuni di Pomarance e di Volterra in provincia di Pisa e dei comuni di Chiusdino, di Monteriggioni, di Siena e di Sovicille in provincia di Siena</v>
          </cell>
        </row>
        <row r="192">
          <cell r="O192" t="str">
            <v>Dichiarazione dello stato di emergenza in conseguenza degli eccezionali eventi meteorologici verificatisi nei giorni 4 e 5 settembre 2024 nel territorio dei comuni di Ala di Stura, Balme, di Balangero, di Bussoleno, di Cantoira, di Cavour, di Chialamberto, di Chivasso, di Cintano, di Ciriè, di Coazze, di Cuorgnè, di Feletto, di Fenestrelle, di Front, di Giaglione, di Gravere, di Grosso, di Groscavallo, di Inverso Pinasca, di Lanzo Torinese, di Lemie, di Mathi, di Mattie, di Mompantero, di Noasca, di Nole, di Novalesa, di Oulx, di Pancalieri, di Perosa Argentina, di Pinasca, di Pinerolo, di Pomaretto, di Pont Canavese, di Porte, di Roure, di Rubiana, di San Carlo Canavese, di San Francesco al Campo, di San Germano Chisone, di San Maurizio Canavese, di San Pietro Val Lemina, di Usseglio, di Vauda Canavese, di Venaus, di Villanova Canavese e di Villar Perosa della Città metropolitana di Torino e di Alagna Valsesia, di Campertogno, di Mollia e di Scopa della provincia di Vercelli</v>
          </cell>
        </row>
        <row r="199">
          <cell r="O199" t="str">
            <v>Dichiarazione dello stato di emergenza in conseguenza degli eccezionali eventi meteorologici verificatisi nei giorni 25 e 26 ottobre 2024 nel territorio dei comuni di Casciana Terme Lari, di Terricciola, di Castellina Marittima, di Riparbella, di Pomarance, di Santa Luce, di Ponsacco e di Volterra della provincia di Pisa e dei comuni di Rosignano Marittimo, di Collesalvetti e di Cecina della provincia di Livorno</v>
          </cell>
        </row>
        <row r="205">
          <cell r="O205" t="str">
            <v>Dichiarazione dello stato di emergenza in conseguenza degli eccezionali eventi meteorologici verificatisi nei giorni 23 e 24 settembre 2024 nel territorio dei comuni di Arcugnano, di Barbarano Mossano, di Castegnero, di Longare, di Nanto e di Villaga della provincia di Vicenza e del comune di San Giovanni Ilarione della provincia di Verona</v>
          </cell>
        </row>
        <row r="211">
          <cell r="O211" t="str">
            <v>Dichiarazione dello stato di emergenza in conseguenza degli eccezionali eventi meteorologici verificatisi nei giorni dal 5 all’8 settembre 2024 nel territorio del comune di Albenga, in provincia di Savona, e nei giorni 16, 17, 26 e 27 ottobre 2024 nel territorio della città metropolitana di Genova e della provincia di Savona</v>
          </cell>
        </row>
        <row r="222">
          <cell r="O222" t="str">
            <v>Dichiarazione dello stato di emergenza in conseguenza degli eccezionali eventi meteorologici verificatisi nei giorni dal 19 al 20 ottobre 2024 nel territorio dell’isola di Stromboli del Comune di Lipari in provincia di Messina</v>
          </cell>
        </row>
        <row r="225">
          <cell r="O225" t="str">
            <v>Dichiarazione dello stato di emergenza in conseguenza degli eccezionali eventi meteorologici verificatisi nei giorni dal 12 al 14 febbraio 2025 nel territorio dei comuni di Isola del Giglio, di Monte Argentario e di Orbetello della provincia di Grosseto, di Campo nell’Elba, di Marciana, di Portoferraio e di Rio della provincia di Livorno, di Castelnuovo in Garfagnana della provincia di Lucca e di Montale, di Montemurlo, di Lamporecchio e di Larciano della provincia di Pistoia</v>
          </cell>
        </row>
        <row r="226">
          <cell r="O226" t="str">
            <v>Dichiarazione dello stato di emergenza in conseguenza degli eccezionali eventi meteorologici verificatisi dal 14 marzo 2025 nel territorio della città metropolitana di Firenze e delle province di Livorno, di Lucca, di Pisa, di Pistoia e di Prato</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29"/>
  <sheetViews>
    <sheetView tabSelected="1" zoomScale="110" zoomScaleNormal="110" workbookViewId="0">
      <pane xSplit="4" ySplit="2" topLeftCell="E193" activePane="bottomRight" state="frozen"/>
      <selection pane="topRight" activeCell="E1" sqref="E1"/>
      <selection pane="bottomLeft" activeCell="A3" sqref="A3"/>
      <selection pane="bottomRight" activeCell="D26" sqref="D26"/>
    </sheetView>
  </sheetViews>
  <sheetFormatPr defaultColWidth="9.109375" defaultRowHeight="97.5" customHeight="1" outlineLevelCol="2" x14ac:dyDescent="0.3"/>
  <cols>
    <col min="1" max="1" width="15.88671875" style="2" bestFit="1" customWidth="1"/>
    <col min="2" max="2" width="15" style="2" customWidth="1"/>
    <col min="3" max="3" width="19.44140625" style="1" customWidth="1"/>
    <col min="4" max="4" width="17.33203125" style="2" customWidth="1"/>
    <col min="5" max="5" width="19.6640625" style="2" customWidth="1"/>
    <col min="6" max="6" width="14.109375" style="3" customWidth="1"/>
    <col min="7" max="7" width="18" style="1" customWidth="1"/>
    <col min="8" max="8" width="20.6640625" style="1" customWidth="1"/>
    <col min="9" max="9" width="22" style="15" customWidth="1"/>
    <col min="10" max="10" width="11.88671875" style="2" customWidth="1"/>
    <col min="11" max="11" width="15.5546875" style="16" customWidth="1"/>
    <col min="12" max="12" width="23.33203125" style="16" customWidth="1"/>
    <col min="13" max="13" width="23.33203125" style="2" customWidth="1" outlineLevel="1"/>
    <col min="14" max="14" width="23.33203125" style="2" customWidth="1" outlineLevel="2"/>
    <col min="15" max="15" width="23.33203125" style="2" customWidth="1" outlineLevel="2" collapsed="1"/>
    <col min="16" max="16" width="23.33203125" style="2" customWidth="1" outlineLevel="1"/>
    <col min="17" max="17" width="23.33203125" style="89" customWidth="1"/>
    <col min="18" max="18" width="23.33203125" style="1" customWidth="1"/>
    <col min="19" max="19" width="14.88671875" style="13" bestFit="1" customWidth="1"/>
    <col min="20" max="20" width="14.88671875" style="2" bestFit="1" customWidth="1" outlineLevel="1"/>
    <col min="21" max="22" width="11.33203125" style="2" bestFit="1" customWidth="1" outlineLevel="1"/>
    <col min="23" max="23" width="12.109375" style="103" bestFit="1" customWidth="1"/>
    <col min="24" max="24" width="17.44140625" style="78" customWidth="1"/>
    <col min="25" max="25" width="18.109375" style="78" customWidth="1"/>
    <col min="26" max="26" width="17.44140625" style="78" customWidth="1"/>
    <col min="27" max="27" width="19" style="78" customWidth="1"/>
    <col min="28" max="28" width="16.44140625" style="17" customWidth="1"/>
    <col min="29" max="29" width="17.5546875" style="14" customWidth="1"/>
    <col min="30" max="30" width="15" style="2" customWidth="1"/>
    <col min="31" max="16384" width="9.109375" style="2"/>
  </cols>
  <sheetData>
    <row r="1" spans="1:30" ht="97.5" customHeight="1" x14ac:dyDescent="0.3">
      <c r="A1" s="234" t="s">
        <v>0</v>
      </c>
      <c r="B1" s="58" t="s">
        <v>1</v>
      </c>
      <c r="C1" s="58" t="s">
        <v>2</v>
      </c>
      <c r="D1" s="58" t="s">
        <v>3</v>
      </c>
      <c r="E1" s="56" t="s">
        <v>4</v>
      </c>
      <c r="F1" s="138" t="s">
        <v>5</v>
      </c>
      <c r="G1" s="262" t="s">
        <v>6</v>
      </c>
      <c r="H1" s="226"/>
      <c r="I1" s="234" t="s">
        <v>7</v>
      </c>
      <c r="J1" s="251" t="s">
        <v>8</v>
      </c>
      <c r="K1" s="251"/>
      <c r="L1" s="226"/>
      <c r="M1" s="234" t="s">
        <v>9</v>
      </c>
      <c r="N1" s="234"/>
      <c r="O1" s="234"/>
      <c r="P1" s="234"/>
      <c r="Q1" s="234"/>
      <c r="R1" s="65" t="s">
        <v>10</v>
      </c>
      <c r="S1" s="58" t="s">
        <v>11</v>
      </c>
      <c r="T1" s="265" t="s">
        <v>12</v>
      </c>
      <c r="U1" s="266"/>
      <c r="V1" s="266"/>
      <c r="W1" s="267"/>
      <c r="X1" s="273" t="s">
        <v>13</v>
      </c>
      <c r="Y1" s="274"/>
      <c r="Z1" s="273" t="s">
        <v>14</v>
      </c>
      <c r="AA1" s="275"/>
      <c r="AB1" s="270" t="s">
        <v>15</v>
      </c>
      <c r="AC1" s="270" t="s">
        <v>16</v>
      </c>
      <c r="AD1" s="268"/>
    </row>
    <row r="2" spans="1:30" ht="30.75" customHeight="1" x14ac:dyDescent="0.3">
      <c r="A2" s="234"/>
      <c r="B2" s="263"/>
      <c r="C2" s="63"/>
      <c r="D2" s="63"/>
      <c r="E2" s="56"/>
      <c r="F2" s="64"/>
      <c r="G2" s="262"/>
      <c r="H2" s="226"/>
      <c r="I2" s="234"/>
      <c r="J2" s="139" t="s">
        <v>17</v>
      </c>
      <c r="K2" s="64" t="s">
        <v>18</v>
      </c>
      <c r="L2" s="64" t="s">
        <v>19</v>
      </c>
      <c r="M2" s="234" t="s">
        <v>20</v>
      </c>
      <c r="N2" s="234" t="s">
        <v>21</v>
      </c>
      <c r="O2" s="234" t="s">
        <v>22</v>
      </c>
      <c r="P2" s="234" t="s">
        <v>23</v>
      </c>
      <c r="Q2" s="140" t="s">
        <v>24</v>
      </c>
      <c r="R2" s="65"/>
      <c r="S2" s="63"/>
      <c r="T2" s="58" t="s">
        <v>25</v>
      </c>
      <c r="U2" s="58" t="s">
        <v>26</v>
      </c>
      <c r="V2" s="264" t="s">
        <v>27</v>
      </c>
      <c r="W2" s="141" t="s">
        <v>24</v>
      </c>
      <c r="X2" s="142" t="s">
        <v>28</v>
      </c>
      <c r="Y2" s="143" t="s">
        <v>29</v>
      </c>
      <c r="Z2" s="142" t="s">
        <v>28</v>
      </c>
      <c r="AA2" s="143" t="s">
        <v>29</v>
      </c>
      <c r="AB2" s="271"/>
      <c r="AC2" s="272"/>
      <c r="AD2" s="269"/>
    </row>
    <row r="3" spans="1:30" s="11" customFormat="1" ht="97.5" customHeight="1" x14ac:dyDescent="0.3">
      <c r="A3" s="254" t="s">
        <v>30</v>
      </c>
      <c r="B3" s="254" t="s">
        <v>31</v>
      </c>
      <c r="C3" s="254" t="s">
        <v>32</v>
      </c>
      <c r="D3" s="21">
        <v>41663</v>
      </c>
      <c r="E3" s="21">
        <v>41843</v>
      </c>
      <c r="F3" s="21">
        <v>42023</v>
      </c>
      <c r="G3" s="254" t="s">
        <v>33</v>
      </c>
      <c r="H3" s="254"/>
      <c r="I3" s="19" t="s">
        <v>34</v>
      </c>
      <c r="J3" s="20">
        <v>5808</v>
      </c>
      <c r="K3" s="21">
        <v>41722</v>
      </c>
      <c r="L3" s="21">
        <v>43220</v>
      </c>
      <c r="M3" s="22">
        <v>949607</v>
      </c>
      <c r="N3" s="22">
        <v>14334892</v>
      </c>
      <c r="O3" s="22">
        <v>123647702</v>
      </c>
      <c r="P3" s="22">
        <v>157309744</v>
      </c>
      <c r="Q3" s="84">
        <f t="shared" ref="Q3:Q8" si="0">SUM(M3:P3)</f>
        <v>296241945</v>
      </c>
      <c r="R3" s="70">
        <v>15000000</v>
      </c>
      <c r="S3" s="22">
        <v>15000000</v>
      </c>
      <c r="T3" s="23">
        <v>217525926</v>
      </c>
      <c r="U3" s="23">
        <v>24078354</v>
      </c>
      <c r="V3" s="24">
        <v>21110930</v>
      </c>
      <c r="W3" s="84">
        <f t="shared" ref="W3:W12" si="1">T3+U3+V3</f>
        <v>262715210</v>
      </c>
      <c r="X3" s="25" t="s">
        <v>35</v>
      </c>
      <c r="Y3" s="133">
        <v>5140168.07</v>
      </c>
      <c r="Z3" s="134" t="s">
        <v>36</v>
      </c>
      <c r="AA3" s="133">
        <v>3960487.08</v>
      </c>
      <c r="AB3" s="25" t="s">
        <v>37</v>
      </c>
      <c r="AC3" s="254" t="s">
        <v>38</v>
      </c>
      <c r="AD3" s="7"/>
    </row>
    <row r="4" spans="1:30" s="11" customFormat="1" ht="97.5" customHeight="1" x14ac:dyDescent="0.3">
      <c r="A4" s="254" t="s">
        <v>30</v>
      </c>
      <c r="B4" s="254" t="s">
        <v>31</v>
      </c>
      <c r="C4" s="254" t="s">
        <v>39</v>
      </c>
      <c r="D4" s="21">
        <v>42123</v>
      </c>
      <c r="E4" s="21">
        <v>42314</v>
      </c>
      <c r="F4" s="21">
        <v>42483</v>
      </c>
      <c r="G4" s="252" t="s">
        <v>40</v>
      </c>
      <c r="H4" s="253"/>
      <c r="I4" s="19" t="s">
        <v>41</v>
      </c>
      <c r="J4" s="20">
        <v>5955</v>
      </c>
      <c r="K4" s="21">
        <v>42180</v>
      </c>
      <c r="L4" s="21">
        <v>43738</v>
      </c>
      <c r="M4" s="22">
        <v>3292741.54</v>
      </c>
      <c r="N4" s="22">
        <v>26644346.989999998</v>
      </c>
      <c r="O4" s="22">
        <v>122442454.52</v>
      </c>
      <c r="P4" s="22">
        <v>516828684.19999999</v>
      </c>
      <c r="Q4" s="84">
        <f t="shared" si="0"/>
        <v>669208227.25</v>
      </c>
      <c r="R4" s="70">
        <v>30500000</v>
      </c>
      <c r="S4" s="22">
        <v>30500000</v>
      </c>
      <c r="T4" s="23">
        <v>471241988</v>
      </c>
      <c r="U4" s="23">
        <v>49197814</v>
      </c>
      <c r="V4" s="24">
        <v>23457004</v>
      </c>
      <c r="W4" s="84">
        <f t="shared" si="1"/>
        <v>543896806</v>
      </c>
      <c r="X4" s="25" t="s">
        <v>42</v>
      </c>
      <c r="Y4" s="133">
        <v>17728272.800000001</v>
      </c>
      <c r="Z4" s="134" t="s">
        <v>43</v>
      </c>
      <c r="AA4" s="133">
        <v>2664218.5499999998</v>
      </c>
      <c r="AB4" s="25" t="s">
        <v>44</v>
      </c>
      <c r="AC4" s="26"/>
      <c r="AD4" s="6"/>
    </row>
    <row r="5" spans="1:30" s="11" customFormat="1" ht="97.5" customHeight="1" x14ac:dyDescent="0.3">
      <c r="A5" s="254" t="s">
        <v>30</v>
      </c>
      <c r="B5" s="254" t="s">
        <v>45</v>
      </c>
      <c r="C5" s="254" t="s">
        <v>46</v>
      </c>
      <c r="D5" s="187" t="s">
        <v>1049</v>
      </c>
      <c r="E5" s="21">
        <v>45495</v>
      </c>
      <c r="F5" s="21">
        <v>45897</v>
      </c>
      <c r="G5" s="252" t="s">
        <v>47</v>
      </c>
      <c r="H5" s="216"/>
      <c r="I5" s="19" t="s">
        <v>48</v>
      </c>
      <c r="J5" s="20">
        <v>6418</v>
      </c>
      <c r="K5" s="21">
        <v>45194</v>
      </c>
      <c r="L5" s="21"/>
      <c r="M5" s="22">
        <v>3182551.52</v>
      </c>
      <c r="N5" s="22">
        <v>13185773.369999999</v>
      </c>
      <c r="O5" s="22">
        <v>160303557.96000001</v>
      </c>
      <c r="P5" s="22">
        <v>200785012.91999999</v>
      </c>
      <c r="Q5" s="84">
        <f t="shared" si="0"/>
        <v>377456895.76999998</v>
      </c>
      <c r="R5" s="70">
        <v>17215600</v>
      </c>
      <c r="S5" s="22">
        <v>9585000</v>
      </c>
      <c r="T5" s="23">
        <v>262550962.24000001</v>
      </c>
      <c r="U5" s="23">
        <v>1034700</v>
      </c>
      <c r="V5" s="24">
        <v>587779</v>
      </c>
      <c r="W5" s="84">
        <f t="shared" si="1"/>
        <v>264173441.24000001</v>
      </c>
      <c r="X5" s="25"/>
      <c r="Y5" s="133"/>
      <c r="Z5" s="134"/>
      <c r="AA5" s="133"/>
      <c r="AB5" s="25"/>
      <c r="AC5" s="26"/>
      <c r="AD5" s="6"/>
    </row>
    <row r="6" spans="1:30" ht="97.5" customHeight="1" x14ac:dyDescent="0.3">
      <c r="A6" s="234" t="s">
        <v>49</v>
      </c>
      <c r="B6" s="234" t="s">
        <v>50</v>
      </c>
      <c r="C6" s="234" t="s">
        <v>51</v>
      </c>
      <c r="D6" s="29">
        <v>41649</v>
      </c>
      <c r="E6" s="29">
        <v>41830</v>
      </c>
      <c r="F6" s="29">
        <v>42009</v>
      </c>
      <c r="G6" s="234" t="s">
        <v>52</v>
      </c>
      <c r="H6" s="234"/>
      <c r="I6" s="27" t="s">
        <v>53</v>
      </c>
      <c r="J6" s="28">
        <v>5801</v>
      </c>
      <c r="K6" s="29">
        <v>41704</v>
      </c>
      <c r="L6" s="29">
        <v>43222</v>
      </c>
      <c r="M6" s="250">
        <v>267100</v>
      </c>
      <c r="N6" s="250">
        <v>2534944.08</v>
      </c>
      <c r="O6" s="250">
        <v>50986154</v>
      </c>
      <c r="P6" s="30">
        <v>12195113</v>
      </c>
      <c r="Q6" s="85">
        <f t="shared" si="0"/>
        <v>65983311.079999998</v>
      </c>
      <c r="R6" s="67">
        <v>6500000</v>
      </c>
      <c r="S6" s="250">
        <v>6500000</v>
      </c>
      <c r="T6" s="30">
        <v>37809985.719999999</v>
      </c>
      <c r="U6" s="250">
        <v>5190713.78</v>
      </c>
      <c r="V6" s="237">
        <v>4096053.37</v>
      </c>
      <c r="W6" s="85">
        <f t="shared" si="1"/>
        <v>47096752.869999997</v>
      </c>
      <c r="X6" s="25" t="s">
        <v>54</v>
      </c>
      <c r="Y6" s="189">
        <v>790990.89</v>
      </c>
      <c r="Z6" s="134">
        <v>43091</v>
      </c>
      <c r="AA6" s="189">
        <v>1269663.48</v>
      </c>
      <c r="AB6" s="31" t="s">
        <v>55</v>
      </c>
      <c r="AC6" s="32"/>
      <c r="AD6" s="4"/>
    </row>
    <row r="7" spans="1:30" ht="97.5" customHeight="1" x14ac:dyDescent="0.3">
      <c r="A7" s="234" t="s">
        <v>49</v>
      </c>
      <c r="B7" s="234" t="s">
        <v>56</v>
      </c>
      <c r="C7" s="234" t="s">
        <v>57</v>
      </c>
      <c r="D7" s="29">
        <v>41663</v>
      </c>
      <c r="E7" s="29">
        <v>41843</v>
      </c>
      <c r="F7" s="29">
        <v>42023</v>
      </c>
      <c r="G7" s="234" t="s">
        <v>58</v>
      </c>
      <c r="H7" s="234"/>
      <c r="I7" s="27" t="s">
        <v>53</v>
      </c>
      <c r="J7" s="28">
        <v>5805</v>
      </c>
      <c r="K7" s="29">
        <v>41716</v>
      </c>
      <c r="L7" s="29">
        <v>43226</v>
      </c>
      <c r="M7" s="250">
        <v>161615</v>
      </c>
      <c r="N7" s="250">
        <v>12824407</v>
      </c>
      <c r="O7" s="250">
        <v>58649230</v>
      </c>
      <c r="P7" s="250">
        <v>82514914</v>
      </c>
      <c r="Q7" s="85">
        <f t="shared" si="0"/>
        <v>154150166</v>
      </c>
      <c r="R7" s="67">
        <v>14000000</v>
      </c>
      <c r="S7" s="250">
        <v>14000000</v>
      </c>
      <c r="T7" s="30">
        <v>86803037.290000007</v>
      </c>
      <c r="U7" s="250">
        <v>22813989.350000001</v>
      </c>
      <c r="V7" s="237">
        <v>24900677.239999998</v>
      </c>
      <c r="W7" s="85">
        <f t="shared" si="1"/>
        <v>134517703.88000003</v>
      </c>
      <c r="X7" s="25" t="s">
        <v>54</v>
      </c>
      <c r="Y7" s="189">
        <v>3728450.68</v>
      </c>
      <c r="Z7" s="134">
        <v>43091</v>
      </c>
      <c r="AA7" s="189">
        <v>4326198.16</v>
      </c>
      <c r="AB7" s="31" t="s">
        <v>59</v>
      </c>
      <c r="AC7" s="234" t="s">
        <v>60</v>
      </c>
      <c r="AD7" s="4"/>
    </row>
    <row r="8" spans="1:30" ht="97.5" customHeight="1" x14ac:dyDescent="0.3">
      <c r="A8" s="234" t="s">
        <v>49</v>
      </c>
      <c r="B8" s="234" t="s">
        <v>31</v>
      </c>
      <c r="C8" s="234" t="s">
        <v>61</v>
      </c>
      <c r="D8" s="29">
        <v>42902</v>
      </c>
      <c r="E8" s="56" t="s">
        <v>62</v>
      </c>
      <c r="F8" s="29">
        <v>43445</v>
      </c>
      <c r="G8" s="262" t="s">
        <v>63</v>
      </c>
      <c r="H8" s="216"/>
      <c r="I8" s="27" t="s">
        <v>64</v>
      </c>
      <c r="J8" s="28">
        <v>6076</v>
      </c>
      <c r="K8" s="29">
        <v>43073</v>
      </c>
      <c r="L8" s="29"/>
      <c r="M8" s="250">
        <v>961277.7</v>
      </c>
      <c r="N8" s="250">
        <v>10751846.699999999</v>
      </c>
      <c r="O8" s="250">
        <v>4494948</v>
      </c>
      <c r="P8" s="250"/>
      <c r="Q8" s="85">
        <f t="shared" si="0"/>
        <v>16208072.399999999</v>
      </c>
      <c r="R8" s="67">
        <v>8100000</v>
      </c>
      <c r="S8" s="250">
        <v>8100000</v>
      </c>
      <c r="T8" s="30">
        <v>6115982</v>
      </c>
      <c r="U8" s="250">
        <v>28853687.68</v>
      </c>
      <c r="V8" s="237">
        <v>10838728.52</v>
      </c>
      <c r="W8" s="85">
        <f t="shared" si="1"/>
        <v>45808398.200000003</v>
      </c>
      <c r="X8" s="25" t="s">
        <v>65</v>
      </c>
      <c r="Y8" s="189" t="s">
        <v>66</v>
      </c>
      <c r="Z8" s="25" t="s">
        <v>67</v>
      </c>
      <c r="AA8" s="189" t="s">
        <v>68</v>
      </c>
      <c r="AB8" s="31" t="s">
        <v>59</v>
      </c>
      <c r="AC8" s="234"/>
      <c r="AD8" s="4"/>
    </row>
    <row r="9" spans="1:30" ht="97.5" customHeight="1" x14ac:dyDescent="0.3">
      <c r="A9" s="234" t="s">
        <v>49</v>
      </c>
      <c r="B9" s="234" t="s">
        <v>50</v>
      </c>
      <c r="C9" s="234" t="s">
        <v>69</v>
      </c>
      <c r="D9" s="29">
        <v>43098</v>
      </c>
      <c r="E9" s="29">
        <v>43305</v>
      </c>
      <c r="F9" s="29">
        <v>43643</v>
      </c>
      <c r="G9" s="262" t="s">
        <v>70</v>
      </c>
      <c r="H9" s="226"/>
      <c r="I9" s="27" t="s">
        <v>71</v>
      </c>
      <c r="J9" s="28">
        <v>6082</v>
      </c>
      <c r="K9" s="29">
        <v>43164</v>
      </c>
      <c r="L9" s="29"/>
      <c r="M9" s="250"/>
      <c r="N9" s="250"/>
      <c r="O9" s="250"/>
      <c r="P9" s="250"/>
      <c r="Q9" s="85"/>
      <c r="R9" s="67">
        <v>2300000</v>
      </c>
      <c r="S9" s="250">
        <f>1150000+758211.2</f>
        <v>1908211.2</v>
      </c>
      <c r="T9" s="30">
        <v>15000000</v>
      </c>
      <c r="U9" s="250">
        <v>1945000</v>
      </c>
      <c r="V9" s="237"/>
      <c r="W9" s="85">
        <f t="shared" si="1"/>
        <v>16945000</v>
      </c>
      <c r="X9" s="25" t="s">
        <v>72</v>
      </c>
      <c r="Y9" s="189" t="s">
        <v>73</v>
      </c>
      <c r="Z9" s="25"/>
      <c r="AA9" s="189"/>
      <c r="AB9" s="31"/>
      <c r="AC9" s="234"/>
      <c r="AD9" s="4"/>
    </row>
    <row r="10" spans="1:30" ht="97.5" customHeight="1" x14ac:dyDescent="0.3">
      <c r="A10" s="234" t="s">
        <v>49</v>
      </c>
      <c r="B10" s="234" t="s">
        <v>50</v>
      </c>
      <c r="C10" s="234" t="s">
        <v>74</v>
      </c>
      <c r="D10" s="56" t="s">
        <v>75</v>
      </c>
      <c r="E10" s="29">
        <v>43874</v>
      </c>
      <c r="F10" s="29">
        <v>44241</v>
      </c>
      <c r="G10" s="262" t="s">
        <v>76</v>
      </c>
      <c r="H10" s="226"/>
      <c r="I10" s="27" t="s">
        <v>77</v>
      </c>
      <c r="J10" s="28">
        <v>6117</v>
      </c>
      <c r="K10" s="29">
        <v>43538</v>
      </c>
      <c r="L10" s="29"/>
      <c r="M10" s="250"/>
      <c r="N10" s="250"/>
      <c r="O10" s="250"/>
      <c r="P10" s="250"/>
      <c r="Q10" s="85"/>
      <c r="R10" s="67">
        <v>15917860.210000001</v>
      </c>
      <c r="S10" s="250">
        <v>15872855.310000001</v>
      </c>
      <c r="T10" s="30" t="s">
        <v>78</v>
      </c>
      <c r="U10" s="250" t="s">
        <v>79</v>
      </c>
      <c r="V10" s="237" t="s">
        <v>80</v>
      </c>
      <c r="W10" s="85">
        <f t="shared" si="1"/>
        <v>8244435</v>
      </c>
      <c r="X10" s="25" t="s">
        <v>81</v>
      </c>
      <c r="Y10" s="189">
        <v>2910669.13</v>
      </c>
      <c r="Z10" s="25" t="s">
        <v>81</v>
      </c>
      <c r="AA10" s="189">
        <v>7191000.0800000001</v>
      </c>
      <c r="AB10" s="31"/>
      <c r="AC10" s="234"/>
      <c r="AD10" s="4"/>
    </row>
    <row r="11" spans="1:30" ht="97.5" customHeight="1" x14ac:dyDescent="0.3">
      <c r="A11" s="234" t="s">
        <v>49</v>
      </c>
      <c r="B11" s="234" t="s">
        <v>82</v>
      </c>
      <c r="C11" s="234" t="s">
        <v>83</v>
      </c>
      <c r="D11" s="56" t="s">
        <v>84</v>
      </c>
      <c r="E11" s="29">
        <v>44972</v>
      </c>
      <c r="F11" s="29">
        <v>45711</v>
      </c>
      <c r="G11" s="262" t="s">
        <v>85</v>
      </c>
      <c r="H11" s="216"/>
      <c r="I11" s="39" t="s">
        <v>86</v>
      </c>
      <c r="J11" s="28">
        <v>6411</v>
      </c>
      <c r="K11" s="29">
        <v>45119</v>
      </c>
      <c r="L11" s="29"/>
      <c r="M11" s="250">
        <v>1884700</v>
      </c>
      <c r="N11" s="250">
        <v>11061773.26</v>
      </c>
      <c r="O11" s="250">
        <v>7530000</v>
      </c>
      <c r="P11" s="250">
        <v>26930000</v>
      </c>
      <c r="Q11" s="85">
        <f>M11+N11+O11+P11</f>
        <v>47406473.259999998</v>
      </c>
      <c r="R11" s="67">
        <v>5240000</v>
      </c>
      <c r="S11" s="250">
        <v>3135000</v>
      </c>
      <c r="T11" s="30">
        <v>6007000.2400000002</v>
      </c>
      <c r="U11" s="250">
        <v>0</v>
      </c>
      <c r="V11" s="237">
        <v>0</v>
      </c>
      <c r="W11" s="85">
        <f t="shared" si="1"/>
        <v>6007000.2400000002</v>
      </c>
      <c r="X11" s="25"/>
      <c r="Y11" s="189"/>
      <c r="Z11" s="25"/>
      <c r="AA11" s="189"/>
      <c r="AB11" s="31"/>
      <c r="AC11" s="234"/>
      <c r="AD11" s="4"/>
    </row>
    <row r="12" spans="1:30" ht="277.5" customHeight="1" x14ac:dyDescent="0.3">
      <c r="A12" s="234" t="s">
        <v>49</v>
      </c>
      <c r="B12" s="234" t="s">
        <v>56</v>
      </c>
      <c r="C12" s="184" t="str">
        <f>[1]Delibere!$O$182</f>
        <v>Dichiarazione dello stato di emergenza in relazione alla situazione di grave deficit idrico in atto nel territorio della regione Basilicata servito dallo schema del Basento–Camastra relativamente ai comuni di Potenza, di Acerenza, di Albano di Lucania, di Avigliano, di Banzi, di Baragiano, di Brienza, di Brindisi Montagna, di Campomaggiore, di Cancellara, di Castelmezzano, di Forenza, di Genzano di Lucania, di Laurenzana, di Marsico Nuovo, di Maschito, di Oppido Lucano, di Picerno, di Pietragalla, di Pietrapertosa, di Pignola, di Ruoti, di San Chirico Nuovo, di Satriano di Lucania, di Tolve, di Trivigno e di Vaglio Basilicata, in provincia di Potenza e ai comuni di Irsina e di Tricarico, in provincia di Matera</v>
      </c>
      <c r="D12" s="56" t="s">
        <v>1050</v>
      </c>
      <c r="E12" s="29">
        <v>45744</v>
      </c>
      <c r="F12" s="29">
        <v>46133</v>
      </c>
      <c r="G12" s="262" t="s">
        <v>87</v>
      </c>
      <c r="H12" s="216" t="s">
        <v>88</v>
      </c>
      <c r="I12" s="39" t="s">
        <v>89</v>
      </c>
      <c r="J12" s="28">
        <v>6474</v>
      </c>
      <c r="K12" s="29">
        <v>45607</v>
      </c>
      <c r="L12" s="29"/>
      <c r="M12" s="250">
        <v>1570000</v>
      </c>
      <c r="N12" s="250">
        <v>1354000</v>
      </c>
      <c r="O12" s="250">
        <v>9236000</v>
      </c>
      <c r="P12" s="250">
        <v>0</v>
      </c>
      <c r="Q12" s="85">
        <f>M12+N12+O12+P12</f>
        <v>12160000</v>
      </c>
      <c r="R12" s="67">
        <v>6550000</v>
      </c>
      <c r="S12" s="250">
        <v>4525000</v>
      </c>
      <c r="T12" s="30">
        <v>61399296.670000002</v>
      </c>
      <c r="U12" s="250" t="s">
        <v>90</v>
      </c>
      <c r="V12" s="237" t="s">
        <v>90</v>
      </c>
      <c r="W12" s="85">
        <f t="shared" si="1"/>
        <v>61399296.670000002</v>
      </c>
      <c r="X12" s="25"/>
      <c r="Y12" s="189"/>
      <c r="Z12" s="25"/>
      <c r="AA12" s="189"/>
      <c r="AB12" s="31"/>
      <c r="AC12" s="234"/>
      <c r="AD12" s="4"/>
    </row>
    <row r="13" spans="1:30" ht="97.5" customHeight="1" x14ac:dyDescent="0.3">
      <c r="A13" s="234" t="s">
        <v>91</v>
      </c>
      <c r="B13" s="234" t="s">
        <v>31</v>
      </c>
      <c r="C13" s="234" t="s">
        <v>92</v>
      </c>
      <c r="D13" s="29">
        <v>41820</v>
      </c>
      <c r="E13" s="29"/>
      <c r="F13" s="29">
        <v>42000</v>
      </c>
      <c r="G13" s="234" t="s">
        <v>93</v>
      </c>
      <c r="H13" s="234"/>
      <c r="I13" s="27" t="s">
        <v>94</v>
      </c>
      <c r="J13" s="28">
        <v>5848</v>
      </c>
      <c r="K13" s="29">
        <v>41884</v>
      </c>
      <c r="L13" s="29">
        <v>43057</v>
      </c>
      <c r="M13" s="250">
        <v>544020</v>
      </c>
      <c r="N13" s="250">
        <v>6390510.9500000002</v>
      </c>
      <c r="O13" s="250">
        <v>8993722.4100000001</v>
      </c>
      <c r="P13" s="250">
        <v>281674448.82999998</v>
      </c>
      <c r="Q13" s="85">
        <f>SUM(M13:P13)</f>
        <v>297602702.19</v>
      </c>
      <c r="R13" s="67">
        <v>2400000</v>
      </c>
      <c r="S13" s="250">
        <v>2400000</v>
      </c>
      <c r="T13" s="33"/>
      <c r="U13" s="33"/>
      <c r="V13" s="34"/>
      <c r="W13" s="85">
        <f t="shared" ref="W13:W21" si="2">T13+U13+V13</f>
        <v>0</v>
      </c>
      <c r="X13" s="81"/>
      <c r="Y13" s="73"/>
      <c r="Z13" s="73"/>
      <c r="AA13" s="73"/>
      <c r="AB13" s="31" t="s">
        <v>95</v>
      </c>
      <c r="AC13" s="32"/>
      <c r="AD13" s="4"/>
    </row>
    <row r="14" spans="1:30" ht="97.5" customHeight="1" x14ac:dyDescent="0.3">
      <c r="A14" s="234" t="s">
        <v>91</v>
      </c>
      <c r="B14" s="234" t="s">
        <v>96</v>
      </c>
      <c r="C14" s="55" t="s">
        <v>97</v>
      </c>
      <c r="D14" s="29">
        <v>42243</v>
      </c>
      <c r="E14" s="29">
        <v>42424</v>
      </c>
      <c r="F14" s="29">
        <v>42603</v>
      </c>
      <c r="G14" s="262" t="s">
        <v>98</v>
      </c>
      <c r="H14" s="233"/>
      <c r="I14" s="27" t="s">
        <v>99</v>
      </c>
      <c r="J14" s="28">
        <v>5997</v>
      </c>
      <c r="K14" s="29">
        <v>42419</v>
      </c>
      <c r="L14" s="29"/>
      <c r="M14" s="250">
        <v>1232820.4099999999</v>
      </c>
      <c r="N14" s="250">
        <v>3296243.32</v>
      </c>
      <c r="O14" s="250">
        <v>15059603.91</v>
      </c>
      <c r="P14" s="250">
        <v>53321433.399999999</v>
      </c>
      <c r="Q14" s="85">
        <f>SUM(M14:P14)</f>
        <v>72910101.039999992</v>
      </c>
      <c r="R14" s="67">
        <v>3920000</v>
      </c>
      <c r="S14" s="250">
        <v>3919832.87</v>
      </c>
      <c r="T14" s="36">
        <v>2803975</v>
      </c>
      <c r="U14" s="36">
        <v>4474313</v>
      </c>
      <c r="V14" s="37">
        <v>6963105</v>
      </c>
      <c r="W14" s="85">
        <f t="shared" si="2"/>
        <v>14241393</v>
      </c>
      <c r="X14" s="236" t="s">
        <v>100</v>
      </c>
      <c r="Y14" s="73" t="s">
        <v>101</v>
      </c>
      <c r="Z14" s="236" t="s">
        <v>100</v>
      </c>
      <c r="AA14" s="73" t="s">
        <v>102</v>
      </c>
      <c r="AB14" s="31" t="s">
        <v>103</v>
      </c>
      <c r="AC14" s="32"/>
      <c r="AD14" s="4"/>
    </row>
    <row r="15" spans="1:30" ht="97.5" customHeight="1" x14ac:dyDescent="0.3">
      <c r="A15" s="234" t="s">
        <v>91</v>
      </c>
      <c r="B15" s="234" t="s">
        <v>104</v>
      </c>
      <c r="C15" s="234" t="s">
        <v>105</v>
      </c>
      <c r="D15" s="29">
        <v>42257</v>
      </c>
      <c r="E15" s="29">
        <v>42489</v>
      </c>
      <c r="F15" s="29">
        <v>42617</v>
      </c>
      <c r="G15" s="262" t="s">
        <v>106</v>
      </c>
      <c r="H15" s="233"/>
      <c r="I15" s="27" t="s">
        <v>107</v>
      </c>
      <c r="J15" s="28">
        <v>5996</v>
      </c>
      <c r="K15" s="29">
        <v>42419</v>
      </c>
      <c r="L15" s="29">
        <v>43464</v>
      </c>
      <c r="M15" s="250">
        <v>14602.18</v>
      </c>
      <c r="N15" s="250">
        <v>1197937.73</v>
      </c>
      <c r="O15" s="250">
        <v>14287013.449999999</v>
      </c>
      <c r="P15" s="250"/>
      <c r="Q15" s="85">
        <f>SUM(M15:P15)</f>
        <v>15499553.359999999</v>
      </c>
      <c r="R15" s="67">
        <v>3100000</v>
      </c>
      <c r="S15" s="250">
        <v>3099859.27</v>
      </c>
      <c r="T15" s="36">
        <v>7986295.2300000004</v>
      </c>
      <c r="U15" s="36">
        <v>1996509.84</v>
      </c>
      <c r="V15" s="37">
        <v>1774900</v>
      </c>
      <c r="W15" s="85">
        <f t="shared" si="2"/>
        <v>11757705.07</v>
      </c>
      <c r="X15" s="236" t="s">
        <v>100</v>
      </c>
      <c r="Y15" s="73" t="s">
        <v>108</v>
      </c>
      <c r="Z15" s="236" t="s">
        <v>100</v>
      </c>
      <c r="AA15" s="73">
        <v>0</v>
      </c>
      <c r="AB15" s="31" t="s">
        <v>103</v>
      </c>
      <c r="AC15" s="32"/>
      <c r="AD15" s="4"/>
    </row>
    <row r="16" spans="1:30" ht="97.5" customHeight="1" x14ac:dyDescent="0.3">
      <c r="A16" s="234" t="s">
        <v>91</v>
      </c>
      <c r="B16" s="234" t="s">
        <v>109</v>
      </c>
      <c r="C16" s="234" t="s">
        <v>110</v>
      </c>
      <c r="D16" s="29">
        <v>42432</v>
      </c>
      <c r="E16" s="29">
        <v>42607</v>
      </c>
      <c r="F16" s="29">
        <v>42792</v>
      </c>
      <c r="G16" s="262" t="s">
        <v>111</v>
      </c>
      <c r="H16" s="226"/>
      <c r="I16" s="35" t="s">
        <v>112</v>
      </c>
      <c r="J16" s="28">
        <v>6018</v>
      </c>
      <c r="K16" s="29">
        <v>42559</v>
      </c>
      <c r="L16" s="29">
        <v>43554</v>
      </c>
      <c r="M16" s="250">
        <v>185556.4</v>
      </c>
      <c r="N16" s="250">
        <v>10718947.82</v>
      </c>
      <c r="O16" s="250">
        <v>47872350.25</v>
      </c>
      <c r="P16" s="250">
        <v>263601087.72</v>
      </c>
      <c r="Q16" s="85">
        <f>SUM(M16:P16)</f>
        <v>322377942.19</v>
      </c>
      <c r="R16" s="67">
        <v>11800000</v>
      </c>
      <c r="S16" s="250">
        <v>11800000</v>
      </c>
      <c r="T16" s="36">
        <v>85306946</v>
      </c>
      <c r="U16" s="36">
        <v>11374062</v>
      </c>
      <c r="V16" s="37">
        <v>12226412</v>
      </c>
      <c r="W16" s="100">
        <f t="shared" si="2"/>
        <v>108907420</v>
      </c>
      <c r="X16" s="236" t="s">
        <v>113</v>
      </c>
      <c r="Y16" s="74" t="s">
        <v>114</v>
      </c>
      <c r="Z16" s="236" t="s">
        <v>113</v>
      </c>
      <c r="AA16" s="74" t="s">
        <v>115</v>
      </c>
      <c r="AB16" s="31" t="s">
        <v>95</v>
      </c>
      <c r="AC16" s="32"/>
      <c r="AD16" s="4"/>
    </row>
    <row r="17" spans="1:30" ht="198.75" customHeight="1" x14ac:dyDescent="0.3">
      <c r="A17" s="234" t="s">
        <v>91</v>
      </c>
      <c r="B17" s="234" t="s">
        <v>116</v>
      </c>
      <c r="C17" s="234" t="s">
        <v>117</v>
      </c>
      <c r="D17" s="29">
        <v>42879</v>
      </c>
      <c r="E17" s="56" t="s">
        <v>118</v>
      </c>
      <c r="F17" s="29">
        <v>43423</v>
      </c>
      <c r="G17" s="262" t="s">
        <v>119</v>
      </c>
      <c r="H17" s="226"/>
      <c r="I17" s="35" t="s">
        <v>120</v>
      </c>
      <c r="J17" s="28">
        <v>6074</v>
      </c>
      <c r="K17" s="29">
        <v>43062</v>
      </c>
      <c r="L17" s="29"/>
      <c r="M17" s="250">
        <v>228080.98</v>
      </c>
      <c r="N17" s="250">
        <v>9756934.0399999991</v>
      </c>
      <c r="O17" s="250">
        <v>98773259.239999995</v>
      </c>
      <c r="P17" s="250"/>
      <c r="Q17" s="85">
        <f>SUM(M17:P17)</f>
        <v>108758274.25999999</v>
      </c>
      <c r="R17" s="67">
        <v>22000000</v>
      </c>
      <c r="S17" s="250">
        <v>21240000</v>
      </c>
      <c r="T17" s="36">
        <v>17030500</v>
      </c>
      <c r="U17" s="36">
        <v>2943001</v>
      </c>
      <c r="V17" s="37">
        <v>1523879</v>
      </c>
      <c r="W17" s="100">
        <f t="shared" si="2"/>
        <v>21497380</v>
      </c>
      <c r="X17" s="236" t="s">
        <v>100</v>
      </c>
      <c r="Y17" s="74" t="s">
        <v>121</v>
      </c>
      <c r="Z17" s="236" t="s">
        <v>100</v>
      </c>
      <c r="AA17" s="74" t="s">
        <v>122</v>
      </c>
      <c r="AB17" s="31" t="s">
        <v>95</v>
      </c>
      <c r="AC17" s="32"/>
      <c r="AD17" s="4"/>
    </row>
    <row r="18" spans="1:30" ht="142.5" customHeight="1" x14ac:dyDescent="0.3">
      <c r="A18" s="234" t="s">
        <v>91</v>
      </c>
      <c r="B18" s="234" t="s">
        <v>123</v>
      </c>
      <c r="C18" s="234" t="s">
        <v>124</v>
      </c>
      <c r="D18" s="29">
        <v>43320</v>
      </c>
      <c r="E18" s="56">
        <v>43683</v>
      </c>
      <c r="F18" s="29">
        <v>44051</v>
      </c>
      <c r="G18" s="262" t="s">
        <v>125</v>
      </c>
      <c r="H18" s="226"/>
      <c r="I18" s="35" t="s">
        <v>120</v>
      </c>
      <c r="J18" s="28">
        <v>6101</v>
      </c>
      <c r="K18" s="29">
        <v>43403</v>
      </c>
      <c r="L18" s="29"/>
      <c r="M18" s="250"/>
      <c r="N18" s="250"/>
      <c r="O18" s="250"/>
      <c r="P18" s="250"/>
      <c r="Q18" s="85">
        <f t="shared" ref="Q18:Q19" si="3">SUM(M18:P18)</f>
        <v>0</v>
      </c>
      <c r="R18" s="67">
        <v>500000</v>
      </c>
      <c r="S18" s="250">
        <v>500000</v>
      </c>
      <c r="T18" s="36">
        <v>95000</v>
      </c>
      <c r="U18" s="162">
        <v>2242181.7799999998</v>
      </c>
      <c r="V18" s="163">
        <v>751773.36</v>
      </c>
      <c r="W18" s="100">
        <f t="shared" si="2"/>
        <v>3088955.1399999997</v>
      </c>
      <c r="X18" s="44"/>
      <c r="Y18" s="74"/>
      <c r="Z18" s="74"/>
      <c r="AA18" s="74"/>
      <c r="AB18" s="31"/>
      <c r="AC18" s="32"/>
      <c r="AD18" s="4"/>
    </row>
    <row r="19" spans="1:30" ht="97.5" customHeight="1" x14ac:dyDescent="0.3">
      <c r="A19" s="234" t="s">
        <v>91</v>
      </c>
      <c r="B19" s="234" t="s">
        <v>126</v>
      </c>
      <c r="C19" s="234" t="s">
        <v>127</v>
      </c>
      <c r="D19" s="56" t="s">
        <v>128</v>
      </c>
      <c r="E19" s="56">
        <v>44259</v>
      </c>
      <c r="F19" s="29">
        <v>44620</v>
      </c>
      <c r="G19" s="262" t="s">
        <v>129</v>
      </c>
      <c r="H19" s="226"/>
      <c r="I19" s="35" t="s">
        <v>112</v>
      </c>
      <c r="J19" s="28">
        <v>6219</v>
      </c>
      <c r="K19" s="29">
        <v>44116</v>
      </c>
      <c r="L19" s="29"/>
      <c r="M19" s="250"/>
      <c r="N19" s="250"/>
      <c r="O19" s="250"/>
      <c r="P19" s="250"/>
      <c r="Q19" s="85">
        <f t="shared" si="3"/>
        <v>0</v>
      </c>
      <c r="R19" s="67">
        <v>15212638.689999999</v>
      </c>
      <c r="S19" s="277">
        <v>13751313.76</v>
      </c>
      <c r="T19" s="36">
        <v>17953682.18</v>
      </c>
      <c r="U19" s="36">
        <v>1093046.53</v>
      </c>
      <c r="V19" s="37">
        <v>1638824.73</v>
      </c>
      <c r="W19" s="100">
        <f t="shared" si="2"/>
        <v>20685553.440000001</v>
      </c>
      <c r="X19" s="25" t="s">
        <v>81</v>
      </c>
      <c r="Y19" s="74" t="s">
        <v>130</v>
      </c>
      <c r="Z19" s="25" t="s">
        <v>81</v>
      </c>
      <c r="AA19" s="74" t="s">
        <v>131</v>
      </c>
      <c r="AB19" s="31" t="s">
        <v>95</v>
      </c>
      <c r="AC19" s="32"/>
      <c r="AD19" s="4"/>
    </row>
    <row r="20" spans="1:30" ht="267.75" customHeight="1" x14ac:dyDescent="0.3">
      <c r="A20" s="234" t="s">
        <v>91</v>
      </c>
      <c r="B20" s="234" t="s">
        <v>132</v>
      </c>
      <c r="C20" s="234" t="s">
        <v>133</v>
      </c>
      <c r="D20" s="153" t="s">
        <v>134</v>
      </c>
      <c r="E20" s="56">
        <v>44637</v>
      </c>
      <c r="F20" s="29">
        <v>44969</v>
      </c>
      <c r="G20" s="262" t="s">
        <v>135</v>
      </c>
      <c r="H20" s="226"/>
      <c r="I20" s="35" t="s">
        <v>112</v>
      </c>
      <c r="J20" s="28">
        <v>6282</v>
      </c>
      <c r="K20" s="29">
        <v>44483</v>
      </c>
      <c r="L20" s="29"/>
      <c r="M20" s="250" t="s">
        <v>136</v>
      </c>
      <c r="N20" s="250" t="s">
        <v>137</v>
      </c>
      <c r="O20" s="250"/>
      <c r="P20" s="250"/>
      <c r="Q20" s="85" t="s">
        <v>138</v>
      </c>
      <c r="R20" s="67">
        <v>29691273.920000002</v>
      </c>
      <c r="S20" s="250">
        <v>20541273.920000002</v>
      </c>
      <c r="T20" s="36">
        <v>40631054.329999998</v>
      </c>
      <c r="U20" s="36">
        <v>297040</v>
      </c>
      <c r="V20" s="37">
        <v>2839499.33</v>
      </c>
      <c r="W20" s="100">
        <f t="shared" si="2"/>
        <v>43767593.659999996</v>
      </c>
      <c r="X20" s="25" t="s">
        <v>81</v>
      </c>
      <c r="Y20" s="74" t="s">
        <v>139</v>
      </c>
      <c r="Z20" s="25" t="s">
        <v>81</v>
      </c>
      <c r="AA20" s="74" t="s">
        <v>140</v>
      </c>
      <c r="AB20" s="31" t="s">
        <v>95</v>
      </c>
      <c r="AC20" s="32"/>
      <c r="AD20" s="4"/>
    </row>
    <row r="21" spans="1:30" ht="146.25" customHeight="1" x14ac:dyDescent="0.3">
      <c r="A21" s="234" t="s">
        <v>91</v>
      </c>
      <c r="B21" s="234" t="s">
        <v>141</v>
      </c>
      <c r="C21" s="234" t="s">
        <v>142</v>
      </c>
      <c r="D21" s="56" t="s">
        <v>143</v>
      </c>
      <c r="E21" s="56">
        <v>45412</v>
      </c>
      <c r="F21" s="29">
        <v>45781</v>
      </c>
      <c r="G21" s="262" t="s">
        <v>144</v>
      </c>
      <c r="H21" s="216"/>
      <c r="I21" s="234" t="s">
        <v>112</v>
      </c>
      <c r="J21" s="28">
        <v>6405</v>
      </c>
      <c r="K21" s="29">
        <v>45085</v>
      </c>
      <c r="L21" s="29"/>
      <c r="M21" s="250">
        <v>0</v>
      </c>
      <c r="N21" s="250">
        <v>3619599.41</v>
      </c>
      <c r="O21" s="250">
        <v>57725012.329999998</v>
      </c>
      <c r="P21" s="250">
        <v>0</v>
      </c>
      <c r="Q21" s="85">
        <f>M21+N21+O21+P21</f>
        <v>61344611.739999995</v>
      </c>
      <c r="R21" s="67">
        <v>18900000</v>
      </c>
      <c r="S21" s="250">
        <v>11075000</v>
      </c>
      <c r="T21" s="36" t="s">
        <v>145</v>
      </c>
      <c r="U21" s="36" t="s">
        <v>146</v>
      </c>
      <c r="V21" s="37" t="s">
        <v>147</v>
      </c>
      <c r="W21" s="100">
        <f t="shared" si="2"/>
        <v>59872190</v>
      </c>
      <c r="X21" s="44"/>
      <c r="Y21" s="74"/>
      <c r="Z21" s="74"/>
      <c r="AA21" s="74"/>
      <c r="AB21" s="31"/>
      <c r="AC21" s="32"/>
      <c r="AD21" s="4"/>
    </row>
    <row r="22" spans="1:30" ht="402.75" customHeight="1" x14ac:dyDescent="0.3">
      <c r="A22" s="234" t="s">
        <v>91</v>
      </c>
      <c r="B22" s="234" t="s">
        <v>148</v>
      </c>
      <c r="C22" s="234" t="s">
        <v>149</v>
      </c>
      <c r="D22" s="56" t="s">
        <v>1051</v>
      </c>
      <c r="E22" s="56" t="s">
        <v>1052</v>
      </c>
      <c r="F22" s="29">
        <v>46292</v>
      </c>
      <c r="G22" s="262" t="s">
        <v>1053</v>
      </c>
      <c r="H22" s="216"/>
      <c r="I22" s="234" t="s">
        <v>150</v>
      </c>
      <c r="J22" s="28">
        <v>6473</v>
      </c>
      <c r="K22" s="29">
        <v>45600</v>
      </c>
      <c r="L22" s="29"/>
      <c r="M22" s="250" t="s">
        <v>151</v>
      </c>
      <c r="N22" s="250" t="s">
        <v>152</v>
      </c>
      <c r="O22" s="250"/>
      <c r="P22" s="250"/>
      <c r="Q22" s="85" t="s">
        <v>153</v>
      </c>
      <c r="R22" s="67">
        <v>17450000</v>
      </c>
      <c r="S22" s="250">
        <v>12175000</v>
      </c>
      <c r="T22" s="36" t="s">
        <v>154</v>
      </c>
      <c r="U22" s="36" t="s">
        <v>90</v>
      </c>
      <c r="V22" s="37" t="s">
        <v>90</v>
      </c>
      <c r="W22" s="100">
        <f t="shared" ref="W22:W31" si="4">T22+U22+V22</f>
        <v>25824150</v>
      </c>
      <c r="X22" s="44"/>
      <c r="Y22" s="74"/>
      <c r="Z22" s="74"/>
      <c r="AA22" s="74"/>
      <c r="AB22" s="31"/>
      <c r="AC22" s="32"/>
      <c r="AD22" s="4"/>
    </row>
    <row r="23" spans="1:30" ht="129.75" customHeight="1" x14ac:dyDescent="0.3">
      <c r="A23" s="234" t="s">
        <v>91</v>
      </c>
      <c r="B23" s="234" t="s">
        <v>155</v>
      </c>
      <c r="C23" s="234" t="s">
        <v>156</v>
      </c>
      <c r="D23" s="56" t="s">
        <v>1054</v>
      </c>
      <c r="E23" s="56">
        <v>45995</v>
      </c>
      <c r="F23" s="29">
        <v>46365</v>
      </c>
      <c r="G23" s="262" t="s">
        <v>1055</v>
      </c>
      <c r="H23" s="216"/>
      <c r="I23" s="234" t="s">
        <v>112</v>
      </c>
      <c r="J23" s="28" t="s">
        <v>157</v>
      </c>
      <c r="K23" s="29"/>
      <c r="L23" s="29"/>
      <c r="M23" s="250">
        <v>0</v>
      </c>
      <c r="N23" s="250">
        <v>6196933.1900000004</v>
      </c>
      <c r="O23" s="250">
        <v>50613300</v>
      </c>
      <c r="P23" s="250">
        <v>0</v>
      </c>
      <c r="Q23" s="85">
        <f>N23+M23+O23+P23</f>
        <v>56810233.189999998</v>
      </c>
      <c r="R23" s="67">
        <v>21250000</v>
      </c>
      <c r="S23" s="250">
        <v>12750000</v>
      </c>
      <c r="T23" s="36" t="s">
        <v>158</v>
      </c>
      <c r="U23" s="36" t="s">
        <v>159</v>
      </c>
      <c r="V23" s="37" t="s">
        <v>160</v>
      </c>
      <c r="W23" s="100">
        <f t="shared" si="4"/>
        <v>58813601</v>
      </c>
      <c r="X23" s="44"/>
      <c r="Y23" s="74"/>
      <c r="Z23" s="74"/>
      <c r="AA23" s="74"/>
      <c r="AB23" s="31"/>
      <c r="AC23" s="32"/>
      <c r="AD23" s="4"/>
    </row>
    <row r="24" spans="1:30" ht="129.75" customHeight="1" x14ac:dyDescent="0.3">
      <c r="A24" s="234" t="s">
        <v>91</v>
      </c>
      <c r="B24" s="234" t="s">
        <v>161</v>
      </c>
      <c r="C24" s="234" t="s">
        <v>162</v>
      </c>
      <c r="D24" s="56">
        <v>46091</v>
      </c>
      <c r="E24" s="56"/>
      <c r="F24" s="29">
        <v>46456</v>
      </c>
      <c r="G24" s="262" t="s">
        <v>163</v>
      </c>
      <c r="H24" s="216"/>
      <c r="I24" s="234" t="s">
        <v>112</v>
      </c>
      <c r="J24" s="28" t="s">
        <v>164</v>
      </c>
      <c r="K24" s="29"/>
      <c r="L24" s="29"/>
      <c r="M24" s="250"/>
      <c r="N24" s="250" t="s">
        <v>165</v>
      </c>
      <c r="O24" s="250">
        <v>76849000</v>
      </c>
      <c r="P24" s="250">
        <v>0</v>
      </c>
      <c r="Q24" s="85">
        <f>N24+M24+O24+P24</f>
        <v>99365617</v>
      </c>
      <c r="R24" s="67">
        <v>15000000</v>
      </c>
      <c r="S24" s="250">
        <v>15000000</v>
      </c>
      <c r="T24" s="36"/>
      <c r="U24" s="36"/>
      <c r="V24" s="37"/>
      <c r="W24" s="100">
        <f t="shared" si="4"/>
        <v>0</v>
      </c>
      <c r="X24" s="44"/>
      <c r="Y24" s="74"/>
      <c r="Z24" s="74"/>
      <c r="AA24" s="74"/>
      <c r="AB24" s="31"/>
      <c r="AC24" s="32"/>
      <c r="AD24" s="4"/>
    </row>
    <row r="25" spans="1:30" ht="97.5" customHeight="1" x14ac:dyDescent="0.3">
      <c r="A25" s="234" t="s">
        <v>166</v>
      </c>
      <c r="B25" s="234" t="s">
        <v>31</v>
      </c>
      <c r="C25" s="234" t="s">
        <v>167</v>
      </c>
      <c r="D25" s="29">
        <v>42314</v>
      </c>
      <c r="E25" s="29">
        <v>42506</v>
      </c>
      <c r="F25" s="29">
        <v>42674</v>
      </c>
      <c r="G25" s="262" t="s">
        <v>168</v>
      </c>
      <c r="H25" s="233"/>
      <c r="I25" s="27" t="s">
        <v>169</v>
      </c>
      <c r="J25" s="28">
        <v>5986</v>
      </c>
      <c r="K25" s="29">
        <v>42338</v>
      </c>
      <c r="L25" s="29"/>
      <c r="M25" s="250">
        <v>1872005</v>
      </c>
      <c r="N25" s="250">
        <v>150872331.88999999</v>
      </c>
      <c r="O25" s="250">
        <v>542230465.72000003</v>
      </c>
      <c r="P25" s="250">
        <v>0</v>
      </c>
      <c r="Q25" s="85">
        <f>N25+M25+O25+P25</f>
        <v>694974802.61000001</v>
      </c>
      <c r="R25" s="67">
        <v>38000000</v>
      </c>
      <c r="S25" s="250">
        <v>38000000</v>
      </c>
      <c r="T25" s="36">
        <v>758051022.5</v>
      </c>
      <c r="U25" s="36">
        <v>73880664.409999996</v>
      </c>
      <c r="V25" s="36">
        <v>281141441.04000002</v>
      </c>
      <c r="W25" s="100">
        <f t="shared" si="4"/>
        <v>1113073127.95</v>
      </c>
      <c r="X25" s="25" t="s">
        <v>42</v>
      </c>
      <c r="Y25" s="74">
        <v>16872318.890000001</v>
      </c>
      <c r="Z25" s="128" t="s">
        <v>170</v>
      </c>
      <c r="AA25" s="74" t="s">
        <v>171</v>
      </c>
      <c r="AB25" s="31" t="s">
        <v>172</v>
      </c>
      <c r="AC25" s="32" t="s">
        <v>173</v>
      </c>
      <c r="AD25" s="4"/>
    </row>
    <row r="26" spans="1:30" ht="97.5" customHeight="1" x14ac:dyDescent="0.3">
      <c r="A26" s="234" t="s">
        <v>166</v>
      </c>
      <c r="B26" s="234" t="s">
        <v>31</v>
      </c>
      <c r="C26" s="234" t="s">
        <v>174</v>
      </c>
      <c r="D26" s="56" t="s">
        <v>175</v>
      </c>
      <c r="E26" s="56" t="s">
        <v>176</v>
      </c>
      <c r="F26" s="29">
        <v>44605</v>
      </c>
      <c r="G26" s="262" t="s">
        <v>177</v>
      </c>
      <c r="H26" s="226"/>
      <c r="I26" s="27" t="s">
        <v>178</v>
      </c>
      <c r="J26" s="28">
        <v>6200</v>
      </c>
      <c r="K26" s="29" t="s">
        <v>179</v>
      </c>
      <c r="L26" s="29"/>
      <c r="M26" s="237"/>
      <c r="N26" s="192"/>
      <c r="O26" s="193"/>
      <c r="P26" s="195"/>
      <c r="Q26" s="85"/>
      <c r="R26" s="67">
        <v>13684505.970000001</v>
      </c>
      <c r="S26" s="250">
        <v>9556863.2200000007</v>
      </c>
      <c r="T26" s="36" t="s">
        <v>180</v>
      </c>
      <c r="U26" s="36">
        <v>4366292.01</v>
      </c>
      <c r="V26" s="37">
        <v>7301989.8700000001</v>
      </c>
      <c r="W26" s="100">
        <f t="shared" si="4"/>
        <v>60847543.819999993</v>
      </c>
      <c r="X26" s="128" t="s">
        <v>181</v>
      </c>
      <c r="Y26" s="74" t="s">
        <v>182</v>
      </c>
      <c r="Z26" s="128" t="s">
        <v>181</v>
      </c>
      <c r="AA26" s="74" t="s">
        <v>183</v>
      </c>
      <c r="AB26" s="31"/>
      <c r="AC26" s="32"/>
      <c r="AD26" s="4"/>
    </row>
    <row r="27" spans="1:30" ht="97.5" customHeight="1" x14ac:dyDescent="0.3">
      <c r="A27" s="234" t="s">
        <v>166</v>
      </c>
      <c r="B27" s="234" t="s">
        <v>184</v>
      </c>
      <c r="C27" s="234" t="s">
        <v>185</v>
      </c>
      <c r="D27" s="56" t="s">
        <v>186</v>
      </c>
      <c r="E27" s="29">
        <v>44607</v>
      </c>
      <c r="F27" s="29">
        <v>44966</v>
      </c>
      <c r="G27" s="262" t="s">
        <v>187</v>
      </c>
      <c r="H27" s="226"/>
      <c r="I27" s="27" t="s">
        <v>178</v>
      </c>
      <c r="J27" s="28">
        <v>6262</v>
      </c>
      <c r="K27" s="29">
        <v>44281</v>
      </c>
      <c r="L27" s="29"/>
      <c r="M27" s="237">
        <v>63000</v>
      </c>
      <c r="N27" s="237">
        <v>3601047.82</v>
      </c>
      <c r="O27" s="237">
        <v>0</v>
      </c>
      <c r="P27" s="250">
        <v>0</v>
      </c>
      <c r="Q27" s="85">
        <f>M27+N27+O27+P27</f>
        <v>3664047.82</v>
      </c>
      <c r="R27" s="67">
        <v>9139362.1199999992</v>
      </c>
      <c r="S27" s="250">
        <v>6018223.3099999996</v>
      </c>
      <c r="T27" s="36">
        <v>4707799.42</v>
      </c>
      <c r="U27" s="36">
        <v>947227.85</v>
      </c>
      <c r="V27" s="37">
        <v>588136.15</v>
      </c>
      <c r="W27" s="100">
        <f t="shared" si="4"/>
        <v>6243163.4199999999</v>
      </c>
      <c r="X27" s="128" t="s">
        <v>181</v>
      </c>
      <c r="Y27" s="74" t="s">
        <v>188</v>
      </c>
      <c r="Z27" s="128" t="s">
        <v>181</v>
      </c>
      <c r="AA27" s="74" t="s">
        <v>189</v>
      </c>
      <c r="AB27" s="31"/>
      <c r="AC27" s="32"/>
      <c r="AD27" s="4"/>
    </row>
    <row r="28" spans="1:30" ht="97.5" customHeight="1" x14ac:dyDescent="0.3">
      <c r="A28" s="234" t="s">
        <v>166</v>
      </c>
      <c r="B28" s="234" t="s">
        <v>190</v>
      </c>
      <c r="C28" s="234" t="s">
        <v>191</v>
      </c>
      <c r="D28" s="56" t="s">
        <v>192</v>
      </c>
      <c r="E28" s="29">
        <v>45166</v>
      </c>
      <c r="F28" s="29">
        <v>45563</v>
      </c>
      <c r="G28" s="262" t="s">
        <v>193</v>
      </c>
      <c r="H28" s="216"/>
      <c r="I28" s="27" t="s">
        <v>178</v>
      </c>
      <c r="J28" s="28">
        <v>6380</v>
      </c>
      <c r="K28" s="29">
        <v>44853</v>
      </c>
      <c r="L28" s="29"/>
      <c r="M28" s="237">
        <v>15000</v>
      </c>
      <c r="N28" s="192">
        <v>6605803.8899999997</v>
      </c>
      <c r="O28" s="205">
        <v>12400000</v>
      </c>
      <c r="P28" s="196"/>
      <c r="Q28" s="85">
        <f>M28+N28+O28+P28</f>
        <v>19020803.890000001</v>
      </c>
      <c r="R28" s="67">
        <v>9255000</v>
      </c>
      <c r="S28" s="250">
        <v>5202500</v>
      </c>
      <c r="T28" s="36">
        <v>11174786.029999999</v>
      </c>
      <c r="U28" s="36">
        <v>188557.6</v>
      </c>
      <c r="V28" s="37">
        <v>190783.9</v>
      </c>
      <c r="W28" s="100">
        <f t="shared" si="4"/>
        <v>11554127.529999999</v>
      </c>
      <c r="X28" s="25"/>
      <c r="Y28" s="74"/>
      <c r="Z28" s="128"/>
      <c r="AA28" s="74"/>
      <c r="AB28" s="31"/>
      <c r="AC28" s="32"/>
      <c r="AD28" s="4"/>
    </row>
    <row r="29" spans="1:30" ht="210.75" customHeight="1" x14ac:dyDescent="0.3">
      <c r="A29" s="234" t="s">
        <v>166</v>
      </c>
      <c r="B29" s="234" t="s">
        <v>194</v>
      </c>
      <c r="C29" s="234" t="s">
        <v>195</v>
      </c>
      <c r="D29" s="56" t="s">
        <v>196</v>
      </c>
      <c r="E29" s="29">
        <v>45204</v>
      </c>
      <c r="F29" s="29">
        <v>45623</v>
      </c>
      <c r="G29" s="234" t="s">
        <v>1056</v>
      </c>
      <c r="H29" s="144"/>
      <c r="I29" s="27" t="s">
        <v>197</v>
      </c>
      <c r="J29" s="28">
        <v>6387</v>
      </c>
      <c r="K29" s="29">
        <v>44902</v>
      </c>
      <c r="L29" s="29"/>
      <c r="M29" s="237"/>
      <c r="N29" s="192"/>
      <c r="O29" s="250"/>
      <c r="P29" s="195"/>
      <c r="Q29" s="85"/>
      <c r="R29" s="67">
        <v>92265000</v>
      </c>
      <c r="S29" s="250">
        <v>92265000</v>
      </c>
      <c r="T29" s="36">
        <v>93922159.859999999</v>
      </c>
      <c r="U29" s="36">
        <v>181197.43</v>
      </c>
      <c r="V29" s="37">
        <v>953702</v>
      </c>
      <c r="W29" s="100">
        <f t="shared" si="4"/>
        <v>95057059.290000007</v>
      </c>
      <c r="X29" s="25"/>
      <c r="Y29" s="74"/>
      <c r="Z29" s="128"/>
      <c r="AA29" s="74"/>
      <c r="AB29" s="31"/>
      <c r="AC29" s="32"/>
      <c r="AD29" s="4"/>
    </row>
    <row r="30" spans="1:30" ht="97.5" customHeight="1" x14ac:dyDescent="0.3">
      <c r="A30" s="234" t="s">
        <v>166</v>
      </c>
      <c r="B30" s="234" t="s">
        <v>184</v>
      </c>
      <c r="C30" s="234" t="s">
        <v>198</v>
      </c>
      <c r="D30" s="56" t="s">
        <v>199</v>
      </c>
      <c r="E30" s="29">
        <v>45801</v>
      </c>
      <c r="F30" s="29">
        <v>45808</v>
      </c>
      <c r="G30" s="262" t="s">
        <v>200</v>
      </c>
      <c r="H30" s="216"/>
      <c r="I30" s="27" t="s">
        <v>178</v>
      </c>
      <c r="J30" s="28">
        <v>6410</v>
      </c>
      <c r="K30" s="29">
        <v>45100</v>
      </c>
      <c r="L30" s="29"/>
      <c r="M30" s="237">
        <v>10000</v>
      </c>
      <c r="N30" s="250">
        <v>1943302.74</v>
      </c>
      <c r="O30" s="206">
        <v>1239584.5</v>
      </c>
      <c r="P30" s="250"/>
      <c r="Q30" s="194">
        <f>SUM(M30:P30)</f>
        <v>3192887.24</v>
      </c>
      <c r="R30" s="67">
        <v>10120000</v>
      </c>
      <c r="S30" s="250">
        <v>5570000</v>
      </c>
      <c r="T30" s="36" t="s">
        <v>201</v>
      </c>
      <c r="U30" s="36" t="s">
        <v>202</v>
      </c>
      <c r="V30" s="37" t="s">
        <v>203</v>
      </c>
      <c r="W30" s="100">
        <f t="shared" si="4"/>
        <v>32357752</v>
      </c>
      <c r="X30" s="25"/>
      <c r="Y30" s="74"/>
      <c r="Z30" s="128"/>
      <c r="AA30" s="74"/>
      <c r="AB30" s="31"/>
      <c r="AC30" s="32"/>
      <c r="AD30" s="4"/>
    </row>
    <row r="31" spans="1:30" ht="97.5" customHeight="1" x14ac:dyDescent="0.3">
      <c r="A31" s="234" t="s">
        <v>204</v>
      </c>
      <c r="B31" s="234" t="s">
        <v>31</v>
      </c>
      <c r="C31" s="234" t="s">
        <v>205</v>
      </c>
      <c r="D31" s="29">
        <v>41403</v>
      </c>
      <c r="E31" s="56" t="s">
        <v>206</v>
      </c>
      <c r="F31" s="29">
        <v>41673</v>
      </c>
      <c r="G31" s="234" t="s">
        <v>207</v>
      </c>
      <c r="H31" s="234"/>
      <c r="I31" s="27" t="s">
        <v>208</v>
      </c>
      <c r="J31" s="28">
        <v>5760</v>
      </c>
      <c r="K31" s="29">
        <v>41435</v>
      </c>
      <c r="L31" s="29">
        <v>42800</v>
      </c>
      <c r="M31" s="250">
        <v>3600000</v>
      </c>
      <c r="N31" s="246">
        <v>116900000</v>
      </c>
      <c r="O31" s="247"/>
      <c r="P31" s="248"/>
      <c r="Q31" s="85">
        <f>SUM(M31:P31)</f>
        <v>120500000</v>
      </c>
      <c r="R31" s="67">
        <v>14000000</v>
      </c>
      <c r="S31" s="36">
        <v>14000000</v>
      </c>
      <c r="T31" s="30">
        <v>220942543.81</v>
      </c>
      <c r="U31" s="36">
        <v>42773342.909999996</v>
      </c>
      <c r="V31" s="37">
        <v>11393265.92</v>
      </c>
      <c r="W31" s="85">
        <f t="shared" si="4"/>
        <v>275109152.63999999</v>
      </c>
      <c r="X31" s="25" t="s">
        <v>209</v>
      </c>
      <c r="Y31" s="189">
        <v>5204031.75</v>
      </c>
      <c r="Z31" s="129">
        <v>43091</v>
      </c>
      <c r="AA31" s="189">
        <v>678400.44</v>
      </c>
      <c r="AB31" s="31" t="s">
        <v>210</v>
      </c>
      <c r="AC31" s="234" t="s">
        <v>211</v>
      </c>
      <c r="AD31" s="4"/>
    </row>
    <row r="32" spans="1:30" ht="97.5" customHeight="1" x14ac:dyDescent="0.3">
      <c r="A32" s="234" t="s">
        <v>204</v>
      </c>
      <c r="B32" s="234" t="s">
        <v>212</v>
      </c>
      <c r="C32" s="234" t="s">
        <v>213</v>
      </c>
      <c r="D32" s="29">
        <v>41670</v>
      </c>
      <c r="E32" s="29">
        <v>41843</v>
      </c>
      <c r="F32" s="29">
        <v>42030</v>
      </c>
      <c r="G32" s="234" t="s">
        <v>214</v>
      </c>
      <c r="H32" s="234"/>
      <c r="I32" s="27" t="s">
        <v>215</v>
      </c>
      <c r="J32" s="28">
        <v>5828</v>
      </c>
      <c r="K32" s="29">
        <v>41864</v>
      </c>
      <c r="L32" s="29">
        <v>42858</v>
      </c>
      <c r="M32" s="250">
        <v>3550000</v>
      </c>
      <c r="N32" s="250">
        <v>19610000</v>
      </c>
      <c r="O32" s="250">
        <v>29980000</v>
      </c>
      <c r="P32" s="250"/>
      <c r="Q32" s="85">
        <f>+O32+N32+M32</f>
        <v>53140000</v>
      </c>
      <c r="R32" s="67">
        <v>11000000</v>
      </c>
      <c r="S32" s="250">
        <v>11000000</v>
      </c>
      <c r="T32" s="33"/>
      <c r="U32" s="33"/>
      <c r="V32" s="34"/>
      <c r="W32" s="99"/>
      <c r="X32" s="81"/>
      <c r="Y32" s="73"/>
      <c r="Z32" s="73"/>
      <c r="AA32" s="73"/>
      <c r="AB32" s="31" t="s">
        <v>216</v>
      </c>
      <c r="AC32" s="32"/>
      <c r="AD32" s="4"/>
    </row>
    <row r="33" spans="1:30" ht="97.5" customHeight="1" x14ac:dyDescent="0.3">
      <c r="A33" s="234" t="s">
        <v>204</v>
      </c>
      <c r="B33" s="234" t="s">
        <v>217</v>
      </c>
      <c r="C33" s="234" t="s">
        <v>218</v>
      </c>
      <c r="D33" s="29">
        <v>41820</v>
      </c>
      <c r="E33" s="29">
        <v>41985</v>
      </c>
      <c r="F33" s="29">
        <v>42180</v>
      </c>
      <c r="G33" s="234" t="s">
        <v>219</v>
      </c>
      <c r="H33" s="234"/>
      <c r="I33" s="27" t="s">
        <v>208</v>
      </c>
      <c r="J33" s="28">
        <v>5824</v>
      </c>
      <c r="K33" s="29">
        <v>41850</v>
      </c>
      <c r="L33" s="29">
        <v>43276</v>
      </c>
      <c r="M33" s="250">
        <v>700000</v>
      </c>
      <c r="N33" s="250">
        <v>20251027.23</v>
      </c>
      <c r="O33" s="250">
        <v>27659355.559999999</v>
      </c>
      <c r="P33" s="250">
        <v>79204215.359999999</v>
      </c>
      <c r="Q33" s="85">
        <f>SUM(M33:P33)</f>
        <v>127814598.15000001</v>
      </c>
      <c r="R33" s="67">
        <v>9700000</v>
      </c>
      <c r="S33" s="250">
        <v>9700000</v>
      </c>
      <c r="T33" s="36">
        <v>112795859.17</v>
      </c>
      <c r="U33" s="36">
        <v>12044557</v>
      </c>
      <c r="V33" s="36">
        <v>1239297.44</v>
      </c>
      <c r="W33" s="100">
        <f>T33+U33+V33</f>
        <v>126079713.61</v>
      </c>
      <c r="X33" s="25" t="s">
        <v>209</v>
      </c>
      <c r="Y33" s="108" t="s">
        <v>220</v>
      </c>
      <c r="Z33" s="129">
        <v>43091</v>
      </c>
      <c r="AA33" s="108">
        <v>185000</v>
      </c>
      <c r="AB33" s="31" t="s">
        <v>216</v>
      </c>
      <c r="AC33" s="32"/>
      <c r="AD33" s="4"/>
    </row>
    <row r="34" spans="1:30" ht="97.5" customHeight="1" x14ac:dyDescent="0.3">
      <c r="A34" s="234" t="s">
        <v>204</v>
      </c>
      <c r="B34" s="234" t="s">
        <v>221</v>
      </c>
      <c r="C34" s="57" t="s">
        <v>222</v>
      </c>
      <c r="D34" s="29">
        <v>41942</v>
      </c>
      <c r="E34" s="29">
        <v>42115</v>
      </c>
      <c r="F34" s="29">
        <v>42302</v>
      </c>
      <c r="G34" s="234" t="s">
        <v>223</v>
      </c>
      <c r="H34" s="234"/>
      <c r="I34" s="27" t="s">
        <v>208</v>
      </c>
      <c r="J34" s="28">
        <v>5862</v>
      </c>
      <c r="K34" s="29">
        <v>41982</v>
      </c>
      <c r="L34" s="29">
        <v>43087</v>
      </c>
      <c r="M34" s="250">
        <v>500000</v>
      </c>
      <c r="N34" s="250">
        <v>13854767.810000001</v>
      </c>
      <c r="O34" s="250">
        <v>56554500</v>
      </c>
      <c r="P34" s="250">
        <v>178000000</v>
      </c>
      <c r="Q34" s="85">
        <f>SUM(M34:P34)</f>
        <v>248909267.81</v>
      </c>
      <c r="R34" s="67">
        <v>14000000</v>
      </c>
      <c r="S34" s="36">
        <f>7000000+6910000</f>
        <v>13910000</v>
      </c>
      <c r="T34" s="36">
        <v>69484229</v>
      </c>
      <c r="U34" s="36">
        <v>9710179</v>
      </c>
      <c r="V34" s="36">
        <v>21499715</v>
      </c>
      <c r="W34" s="100">
        <f>T34+U34+V34</f>
        <v>100694123</v>
      </c>
      <c r="X34" s="25" t="s">
        <v>209</v>
      </c>
      <c r="Y34" s="104">
        <v>1777705.66</v>
      </c>
      <c r="Z34" s="129">
        <v>43091</v>
      </c>
      <c r="AA34" s="104">
        <v>1014449.96</v>
      </c>
      <c r="AB34" s="31" t="s">
        <v>224</v>
      </c>
      <c r="AC34" s="32"/>
      <c r="AD34" s="4"/>
    </row>
    <row r="35" spans="1:30" s="8" customFormat="1" ht="97.5" customHeight="1" x14ac:dyDescent="0.3">
      <c r="A35" s="234" t="s">
        <v>204</v>
      </c>
      <c r="B35" s="234" t="s">
        <v>31</v>
      </c>
      <c r="C35" s="234" t="s">
        <v>225</v>
      </c>
      <c r="D35" s="29">
        <v>42075</v>
      </c>
      <c r="E35" s="29">
        <v>42257</v>
      </c>
      <c r="F35" s="29">
        <v>42435</v>
      </c>
      <c r="G35" s="262" t="s">
        <v>226</v>
      </c>
      <c r="H35" s="233"/>
      <c r="I35" s="27" t="s">
        <v>208</v>
      </c>
      <c r="J35" s="28">
        <v>5942</v>
      </c>
      <c r="K35" s="29">
        <v>42136</v>
      </c>
      <c r="L35" s="29">
        <v>43530</v>
      </c>
      <c r="M35" s="250">
        <v>587298.61</v>
      </c>
      <c r="N35" s="250">
        <v>97952241.989999995</v>
      </c>
      <c r="O35" s="250">
        <v>96246835</v>
      </c>
      <c r="P35" s="250">
        <v>308042678.06999999</v>
      </c>
      <c r="Q35" s="85">
        <v>502829053.66999996</v>
      </c>
      <c r="R35" s="67">
        <v>13800000</v>
      </c>
      <c r="S35" s="36">
        <f>6900000+6900000</f>
        <v>13800000</v>
      </c>
      <c r="T35" s="36">
        <v>182329926.63</v>
      </c>
      <c r="U35" s="36">
        <v>14967815</v>
      </c>
      <c r="V35" s="36">
        <v>27682297</v>
      </c>
      <c r="W35" s="100">
        <f>SUM(T35:V35)</f>
        <v>224980038.63</v>
      </c>
      <c r="X35" s="25" t="s">
        <v>227</v>
      </c>
      <c r="Y35" s="109" t="s">
        <v>228</v>
      </c>
      <c r="Z35" s="129">
        <v>43091</v>
      </c>
      <c r="AA35" s="109">
        <v>4910907.5599999996</v>
      </c>
      <c r="AB35" s="31" t="s">
        <v>224</v>
      </c>
      <c r="AC35" s="32"/>
      <c r="AD35" s="5"/>
    </row>
    <row r="36" spans="1:30" s="8" customFormat="1" ht="97.5" customHeight="1" x14ac:dyDescent="0.3">
      <c r="A36" s="234" t="s">
        <v>204</v>
      </c>
      <c r="B36" s="234" t="s">
        <v>221</v>
      </c>
      <c r="C36" s="234" t="s">
        <v>229</v>
      </c>
      <c r="D36" s="29">
        <v>42272</v>
      </c>
      <c r="E36" s="29">
        <v>42454</v>
      </c>
      <c r="F36" s="29">
        <v>42632</v>
      </c>
      <c r="G36" s="262" t="s">
        <v>230</v>
      </c>
      <c r="H36" s="233"/>
      <c r="I36" s="38" t="s">
        <v>231</v>
      </c>
      <c r="J36" s="28">
        <v>5981</v>
      </c>
      <c r="K36" s="29">
        <v>42328</v>
      </c>
      <c r="L36" s="29">
        <v>43727</v>
      </c>
      <c r="M36" s="250">
        <v>450000</v>
      </c>
      <c r="N36" s="250">
        <v>32199378</v>
      </c>
      <c r="O36" s="250">
        <v>17096191</v>
      </c>
      <c r="P36" s="250">
        <v>38991237</v>
      </c>
      <c r="Q36" s="85">
        <v>88736805</v>
      </c>
      <c r="R36" s="67">
        <v>10000000</v>
      </c>
      <c r="S36" s="36">
        <v>10000000</v>
      </c>
      <c r="T36" s="36">
        <v>61356895</v>
      </c>
      <c r="U36" s="36">
        <v>11154846</v>
      </c>
      <c r="V36" s="37">
        <v>17673998</v>
      </c>
      <c r="W36" s="100">
        <f>SUM(T36:V36)</f>
        <v>90185739</v>
      </c>
      <c r="X36" s="25" t="s">
        <v>209</v>
      </c>
      <c r="Y36" s="76">
        <v>1840666.94</v>
      </c>
      <c r="Z36" s="129">
        <v>43091</v>
      </c>
      <c r="AA36" s="76">
        <v>3171134.07</v>
      </c>
      <c r="AB36" s="31" t="s">
        <v>224</v>
      </c>
      <c r="AC36" s="32"/>
      <c r="AD36" s="5"/>
    </row>
    <row r="37" spans="1:30" s="8" customFormat="1" ht="97.5" customHeight="1" x14ac:dyDescent="0.3">
      <c r="A37" s="234" t="s">
        <v>204</v>
      </c>
      <c r="B37" s="234" t="s">
        <v>232</v>
      </c>
      <c r="C37" s="57" t="s">
        <v>233</v>
      </c>
      <c r="D37" s="29">
        <v>42500</v>
      </c>
      <c r="E37" s="29">
        <v>42698</v>
      </c>
      <c r="F37" s="29">
        <v>42860</v>
      </c>
      <c r="G37" s="262" t="s">
        <v>234</v>
      </c>
      <c r="H37" s="233"/>
      <c r="I37" s="27" t="s">
        <v>235</v>
      </c>
      <c r="J37" s="28">
        <v>6017</v>
      </c>
      <c r="K37" s="29">
        <v>42548</v>
      </c>
      <c r="L37" s="29"/>
      <c r="M37" s="237">
        <v>46159068.210000001</v>
      </c>
      <c r="N37" s="247"/>
      <c r="O37" s="233"/>
      <c r="P37" s="250">
        <v>24428355.5</v>
      </c>
      <c r="Q37" s="85">
        <f>SUM(M37:P37)</f>
        <v>70587423.710000008</v>
      </c>
      <c r="R37" s="67">
        <v>9200000</v>
      </c>
      <c r="S37" s="36">
        <v>9200000</v>
      </c>
      <c r="T37" s="36">
        <v>62705630</v>
      </c>
      <c r="U37" s="36" t="s">
        <v>236</v>
      </c>
      <c r="V37" s="37" t="s">
        <v>237</v>
      </c>
      <c r="W37" s="100" t="s">
        <v>238</v>
      </c>
      <c r="X37" s="236" t="s">
        <v>239</v>
      </c>
      <c r="Y37" s="74" t="s">
        <v>240</v>
      </c>
      <c r="Z37" s="236" t="s">
        <v>239</v>
      </c>
      <c r="AA37" s="74" t="s">
        <v>241</v>
      </c>
      <c r="AB37" s="31" t="s">
        <v>224</v>
      </c>
      <c r="AC37" s="32"/>
      <c r="AD37" s="5"/>
    </row>
    <row r="38" spans="1:30" s="8" customFormat="1" ht="97.5" customHeight="1" x14ac:dyDescent="0.3">
      <c r="A38" s="65" t="s">
        <v>242</v>
      </c>
      <c r="B38" s="234" t="s">
        <v>243</v>
      </c>
      <c r="C38" s="105" t="s">
        <v>244</v>
      </c>
      <c r="D38" s="106" t="s">
        <v>245</v>
      </c>
      <c r="E38" s="29">
        <v>43091</v>
      </c>
      <c r="F38" s="137">
        <v>43268</v>
      </c>
      <c r="G38" s="262" t="s">
        <v>246</v>
      </c>
      <c r="H38" s="249"/>
      <c r="I38" s="27" t="s">
        <v>247</v>
      </c>
      <c r="J38" s="28">
        <v>6059</v>
      </c>
      <c r="K38" s="29">
        <v>42957</v>
      </c>
      <c r="L38" s="29"/>
      <c r="M38" s="237"/>
      <c r="N38" s="247"/>
      <c r="O38" s="233"/>
      <c r="P38" s="250"/>
      <c r="Q38" s="85"/>
      <c r="R38" s="67">
        <f>8650000+4800000</f>
        <v>13450000</v>
      </c>
      <c r="S38" s="36">
        <v>13450000</v>
      </c>
      <c r="T38" s="36"/>
      <c r="U38" s="36"/>
      <c r="V38" s="37"/>
      <c r="W38" s="100">
        <f>SUM(T38:V38)</f>
        <v>0</v>
      </c>
      <c r="X38" s="44"/>
      <c r="Y38" s="74"/>
      <c r="Z38" s="74"/>
      <c r="AA38" s="74"/>
      <c r="AB38" s="31"/>
      <c r="AC38" s="32"/>
      <c r="AD38" s="5"/>
    </row>
    <row r="39" spans="1:30" s="8" customFormat="1" ht="97.5" customHeight="1" x14ac:dyDescent="0.3">
      <c r="A39" s="65" t="s">
        <v>242</v>
      </c>
      <c r="B39" s="234" t="s">
        <v>248</v>
      </c>
      <c r="C39" s="105" t="s">
        <v>249</v>
      </c>
      <c r="D39" s="106" t="s">
        <v>250</v>
      </c>
      <c r="E39" s="29">
        <v>43305</v>
      </c>
      <c r="F39" s="137">
        <v>43625</v>
      </c>
      <c r="G39" s="262" t="s">
        <v>251</v>
      </c>
      <c r="H39" s="226"/>
      <c r="I39" s="27" t="s">
        <v>252</v>
      </c>
      <c r="J39" s="28">
        <v>6084</v>
      </c>
      <c r="K39" s="29">
        <v>43188</v>
      </c>
      <c r="L39" s="29"/>
      <c r="M39" s="237"/>
      <c r="N39" s="247"/>
      <c r="O39" s="233"/>
      <c r="P39" s="250"/>
      <c r="Q39" s="85"/>
      <c r="R39" s="67">
        <v>2550000</v>
      </c>
      <c r="S39" s="36">
        <v>2550000</v>
      </c>
      <c r="T39" s="36">
        <v>3541754.27</v>
      </c>
      <c r="U39" s="36">
        <v>3158300.59</v>
      </c>
      <c r="V39" s="37">
        <v>2066579.29</v>
      </c>
      <c r="W39" s="100">
        <f>SUM(T39:V39)</f>
        <v>8766634.1499999985</v>
      </c>
      <c r="X39" s="236" t="s">
        <v>239</v>
      </c>
      <c r="Y39" s="74" t="s">
        <v>253</v>
      </c>
      <c r="Z39" s="236" t="s">
        <v>239</v>
      </c>
      <c r="AA39" s="74" t="s">
        <v>254</v>
      </c>
      <c r="AB39" s="31"/>
      <c r="AC39" s="32"/>
      <c r="AD39" s="5"/>
    </row>
    <row r="40" spans="1:30" s="8" customFormat="1" ht="97.5" customHeight="1" x14ac:dyDescent="0.3">
      <c r="A40" s="65" t="s">
        <v>242</v>
      </c>
      <c r="B40" s="234" t="s">
        <v>255</v>
      </c>
      <c r="C40" s="105" t="s">
        <v>256</v>
      </c>
      <c r="D40" s="106" t="s">
        <v>257</v>
      </c>
      <c r="E40" s="29">
        <v>43305</v>
      </c>
      <c r="F40" s="137">
        <v>43643</v>
      </c>
      <c r="G40" s="262" t="s">
        <v>258</v>
      </c>
      <c r="H40" s="216"/>
      <c r="I40" s="27" t="s">
        <v>252</v>
      </c>
      <c r="J40" s="28">
        <v>6080</v>
      </c>
      <c r="K40" s="29">
        <v>43164</v>
      </c>
      <c r="L40" s="29"/>
      <c r="M40" s="237"/>
      <c r="N40" s="247"/>
      <c r="O40" s="233"/>
      <c r="P40" s="250"/>
      <c r="Q40" s="85"/>
      <c r="R40" s="67">
        <f>10000000+3050000</f>
        <v>13050000</v>
      </c>
      <c r="S40" s="36">
        <v>13050000</v>
      </c>
      <c r="T40" s="36">
        <v>86521612.540000007</v>
      </c>
      <c r="U40" s="36" t="s">
        <v>259</v>
      </c>
      <c r="V40" s="37" t="s">
        <v>260</v>
      </c>
      <c r="W40" s="100" t="s">
        <v>261</v>
      </c>
      <c r="X40" s="236" t="s">
        <v>239</v>
      </c>
      <c r="Y40" s="74" t="s">
        <v>262</v>
      </c>
      <c r="Z40" s="236" t="s">
        <v>239</v>
      </c>
      <c r="AA40" s="74" t="s">
        <v>263</v>
      </c>
      <c r="AB40" s="31"/>
      <c r="AC40" s="32"/>
      <c r="AD40" s="5"/>
    </row>
    <row r="41" spans="1:30" s="8" customFormat="1" ht="136.5" customHeight="1" x14ac:dyDescent="0.3">
      <c r="A41" s="65" t="s">
        <v>242</v>
      </c>
      <c r="B41" s="234" t="s">
        <v>264</v>
      </c>
      <c r="C41" s="105" t="s">
        <v>265</v>
      </c>
      <c r="D41" s="106" t="s">
        <v>266</v>
      </c>
      <c r="E41" s="29">
        <v>43585</v>
      </c>
      <c r="F41" s="137">
        <v>43947</v>
      </c>
      <c r="G41" s="262" t="s">
        <v>267</v>
      </c>
      <c r="H41" s="256"/>
      <c r="I41" s="220" t="s">
        <v>252</v>
      </c>
      <c r="J41" s="28">
        <v>6097</v>
      </c>
      <c r="K41" s="29">
        <v>43319</v>
      </c>
      <c r="L41" s="29"/>
      <c r="M41" s="250">
        <v>21929927.68</v>
      </c>
      <c r="N41" s="147"/>
      <c r="O41" s="250">
        <v>73683843.989999995</v>
      </c>
      <c r="P41" s="250">
        <v>22035871.809999999</v>
      </c>
      <c r="Q41" s="85">
        <f>SUM(M41:P41)</f>
        <v>117649643.47999999</v>
      </c>
      <c r="R41" s="67">
        <v>9500000</v>
      </c>
      <c r="S41" s="36">
        <v>9500000</v>
      </c>
      <c r="T41" s="36"/>
      <c r="U41" s="36"/>
      <c r="V41" s="37"/>
      <c r="W41" s="100">
        <f t="shared" ref="W41:W47" si="5">T41+U41+V41</f>
        <v>0</v>
      </c>
      <c r="X41" s="44"/>
      <c r="Y41" s="74"/>
      <c r="Z41" s="164">
        <v>43820</v>
      </c>
      <c r="AA41" s="74">
        <v>49256</v>
      </c>
      <c r="AB41" s="31"/>
      <c r="AC41" s="32"/>
      <c r="AD41" s="5"/>
    </row>
    <row r="42" spans="1:30" s="8" customFormat="1" ht="97.5" customHeight="1" x14ac:dyDescent="0.3">
      <c r="A42" s="65" t="s">
        <v>242</v>
      </c>
      <c r="B42" s="234" t="s">
        <v>268</v>
      </c>
      <c r="C42" s="105" t="s">
        <v>269</v>
      </c>
      <c r="D42" s="106" t="s">
        <v>270</v>
      </c>
      <c r="E42" s="29">
        <v>43941</v>
      </c>
      <c r="F42" s="137">
        <v>44275</v>
      </c>
      <c r="G42" s="262" t="s">
        <v>271</v>
      </c>
      <c r="H42" s="256"/>
      <c r="I42" s="220" t="s">
        <v>272</v>
      </c>
      <c r="J42" s="28">
        <v>6128</v>
      </c>
      <c r="K42" s="29">
        <v>43598</v>
      </c>
      <c r="L42" s="29"/>
      <c r="M42" s="237"/>
      <c r="N42" s="247"/>
      <c r="O42" s="189"/>
      <c r="P42" s="250"/>
      <c r="Q42" s="85">
        <f t="shared" ref="Q42:Q43" si="6">SUM(M42:P42)</f>
        <v>0</v>
      </c>
      <c r="R42" s="67">
        <v>17404144.350000001</v>
      </c>
      <c r="S42" s="67">
        <v>17404144.350000001</v>
      </c>
      <c r="T42" s="36" t="s">
        <v>273</v>
      </c>
      <c r="U42" s="36" t="s">
        <v>274</v>
      </c>
      <c r="V42" s="37" t="s">
        <v>275</v>
      </c>
      <c r="W42" s="100">
        <f t="shared" si="5"/>
        <v>15383280.92</v>
      </c>
      <c r="X42" s="236" t="s">
        <v>81</v>
      </c>
      <c r="Y42" s="74">
        <v>592265.17000000004</v>
      </c>
      <c r="Z42" s="236" t="s">
        <v>81</v>
      </c>
      <c r="AA42" s="74">
        <v>369099.93</v>
      </c>
      <c r="AB42" s="31"/>
      <c r="AC42" s="32"/>
      <c r="AD42" s="5"/>
    </row>
    <row r="43" spans="1:30" s="8" customFormat="1" ht="129.75" customHeight="1" x14ac:dyDescent="0.3">
      <c r="A43" s="65" t="s">
        <v>242</v>
      </c>
      <c r="B43" s="65" t="s">
        <v>276</v>
      </c>
      <c r="C43" s="65" t="s">
        <v>277</v>
      </c>
      <c r="D43" s="106" t="s">
        <v>278</v>
      </c>
      <c r="E43" s="29">
        <v>44026</v>
      </c>
      <c r="F43" s="137">
        <v>44373</v>
      </c>
      <c r="G43" s="262" t="s">
        <v>279</v>
      </c>
      <c r="H43" s="226"/>
      <c r="I43" s="220" t="s">
        <v>280</v>
      </c>
      <c r="J43" s="28">
        <v>6156</v>
      </c>
      <c r="K43" s="29">
        <v>43684</v>
      </c>
      <c r="L43" s="29"/>
      <c r="M43" s="237"/>
      <c r="N43" s="247"/>
      <c r="O43" s="189"/>
      <c r="P43" s="250"/>
      <c r="Q43" s="85">
        <f t="shared" si="6"/>
        <v>0</v>
      </c>
      <c r="R43" s="67">
        <v>47138355.600000001</v>
      </c>
      <c r="S43" s="67">
        <v>47138355.600000001</v>
      </c>
      <c r="T43" s="36" t="s">
        <v>275</v>
      </c>
      <c r="U43" s="36">
        <v>2557573.7599999998</v>
      </c>
      <c r="V43" s="37">
        <v>180781.84</v>
      </c>
      <c r="W43" s="100">
        <f t="shared" si="5"/>
        <v>2738355.5999999996</v>
      </c>
      <c r="X43" s="236" t="s">
        <v>81</v>
      </c>
      <c r="Y43" s="74">
        <v>1916049.66</v>
      </c>
      <c r="Z43" s="236" t="s">
        <v>81</v>
      </c>
      <c r="AA43" s="74">
        <v>45796.67</v>
      </c>
      <c r="AB43" s="31"/>
      <c r="AC43" s="32"/>
      <c r="AD43" s="5"/>
    </row>
    <row r="44" spans="1:30" s="8" customFormat="1" ht="97.5" customHeight="1" x14ac:dyDescent="0.3">
      <c r="A44" s="65" t="s">
        <v>242</v>
      </c>
      <c r="B44" s="65" t="s">
        <v>281</v>
      </c>
      <c r="C44" s="65" t="s">
        <v>282</v>
      </c>
      <c r="D44" s="106" t="s">
        <v>283</v>
      </c>
      <c r="E44" s="29">
        <v>44077</v>
      </c>
      <c r="F44" s="137">
        <v>44414</v>
      </c>
      <c r="G44" s="262" t="s">
        <v>284</v>
      </c>
      <c r="H44" s="226"/>
      <c r="I44" s="220" t="s">
        <v>280</v>
      </c>
      <c r="J44" s="28">
        <v>6159</v>
      </c>
      <c r="K44" s="29">
        <v>43734</v>
      </c>
      <c r="L44" s="29"/>
      <c r="M44" s="237"/>
      <c r="N44" s="247"/>
      <c r="O44" s="189"/>
      <c r="P44" s="250"/>
      <c r="Q44" s="85">
        <f>SUM(M44:P44)</f>
        <v>0</v>
      </c>
      <c r="R44" s="67">
        <v>15264695.630000001</v>
      </c>
      <c r="S44" s="36">
        <v>13889284.75</v>
      </c>
      <c r="T44" s="36">
        <v>0</v>
      </c>
      <c r="U44" s="36">
        <v>4359322.62</v>
      </c>
      <c r="V44" s="37">
        <v>4554551.24</v>
      </c>
      <c r="W44" s="100">
        <f t="shared" si="5"/>
        <v>8913873.8599999994</v>
      </c>
      <c r="X44" s="236" t="s">
        <v>81</v>
      </c>
      <c r="Y44" s="74">
        <v>2189038.1</v>
      </c>
      <c r="Z44" s="236" t="s">
        <v>81</v>
      </c>
      <c r="AA44" s="74">
        <v>3029733.18</v>
      </c>
      <c r="AB44" s="31"/>
      <c r="AC44" s="32"/>
      <c r="AD44" s="5"/>
    </row>
    <row r="45" spans="1:30" s="8" customFormat="1" ht="97.5" customHeight="1" x14ac:dyDescent="0.3">
      <c r="A45" s="65" t="s">
        <v>242</v>
      </c>
      <c r="B45" s="65" t="s">
        <v>285</v>
      </c>
      <c r="C45" s="65" t="s">
        <v>286</v>
      </c>
      <c r="D45" s="106" t="s">
        <v>287</v>
      </c>
      <c r="E45" s="29">
        <v>44559</v>
      </c>
      <c r="F45" s="137">
        <v>44918</v>
      </c>
      <c r="G45" s="262" t="s">
        <v>288</v>
      </c>
      <c r="H45" s="226"/>
      <c r="I45" s="220" t="s">
        <v>289</v>
      </c>
      <c r="J45" s="28">
        <v>6256</v>
      </c>
      <c r="K45" s="29">
        <v>44258</v>
      </c>
      <c r="L45" s="29"/>
      <c r="M45" s="237">
        <v>537914.91</v>
      </c>
      <c r="N45" s="237">
        <v>66784017.210000001</v>
      </c>
      <c r="O45" s="189">
        <v>74452572.230000004</v>
      </c>
      <c r="P45" s="250"/>
      <c r="Q45" s="85">
        <f>SUM(M45:P45)</f>
        <v>141774504.35000002</v>
      </c>
      <c r="R45" s="67">
        <v>43872440.350000001</v>
      </c>
      <c r="S45" s="36">
        <v>43857440.549999997</v>
      </c>
      <c r="T45" s="36">
        <v>73214446.510000005</v>
      </c>
      <c r="U45" s="36">
        <v>9873150.8900000006</v>
      </c>
      <c r="V45" s="37">
        <v>4825994.08</v>
      </c>
      <c r="W45" s="100">
        <f t="shared" si="5"/>
        <v>87913591.480000004</v>
      </c>
      <c r="X45" s="236" t="s">
        <v>81</v>
      </c>
      <c r="Y45" s="74">
        <v>171500</v>
      </c>
      <c r="Z45" s="236" t="s">
        <v>81</v>
      </c>
      <c r="AA45" s="74">
        <v>0</v>
      </c>
      <c r="AB45" s="31"/>
      <c r="AC45" s="32"/>
      <c r="AD45" s="5"/>
    </row>
    <row r="46" spans="1:30" s="8" customFormat="1" ht="97.5" customHeight="1" x14ac:dyDescent="0.3">
      <c r="A46" s="65" t="s">
        <v>242</v>
      </c>
      <c r="B46" s="65" t="s">
        <v>290</v>
      </c>
      <c r="C46" s="65" t="s">
        <v>291</v>
      </c>
      <c r="D46" s="106" t="s">
        <v>292</v>
      </c>
      <c r="E46" s="29">
        <v>45194</v>
      </c>
      <c r="F46" s="137">
        <v>45570</v>
      </c>
      <c r="G46" s="262" t="s">
        <v>293</v>
      </c>
      <c r="H46" s="216"/>
      <c r="I46" s="220" t="s">
        <v>289</v>
      </c>
      <c r="J46" s="28">
        <v>6385</v>
      </c>
      <c r="K46" s="29">
        <v>44865</v>
      </c>
      <c r="L46" s="29"/>
      <c r="M46" s="192">
        <v>80820</v>
      </c>
      <c r="N46" s="237">
        <v>21658025.699999999</v>
      </c>
      <c r="O46" s="195">
        <v>10899956</v>
      </c>
      <c r="P46" s="250"/>
      <c r="Q46" s="85">
        <f t="shared" ref="Q46:Q47" si="7">SUM(M46:P46)</f>
        <v>32638801.699999999</v>
      </c>
      <c r="R46" s="67">
        <v>13450000</v>
      </c>
      <c r="S46" s="36">
        <v>13450000</v>
      </c>
      <c r="T46" s="36">
        <v>3332159.96</v>
      </c>
      <c r="U46" s="36">
        <v>1576136</v>
      </c>
      <c r="V46" s="37">
        <v>831217.46</v>
      </c>
      <c r="W46" s="100">
        <f t="shared" si="5"/>
        <v>5739513.4199999999</v>
      </c>
      <c r="X46" s="44"/>
      <c r="Y46" s="74"/>
      <c r="Z46" s="74"/>
      <c r="AA46" s="74"/>
      <c r="AB46" s="31"/>
      <c r="AC46" s="32"/>
      <c r="AD46" s="5"/>
    </row>
    <row r="47" spans="1:30" s="8" customFormat="1" ht="146.25" customHeight="1" x14ac:dyDescent="0.3">
      <c r="A47" s="65" t="s">
        <v>242</v>
      </c>
      <c r="B47" s="65" t="s">
        <v>294</v>
      </c>
      <c r="C47" s="65" t="s">
        <v>295</v>
      </c>
      <c r="D47" s="106" t="s">
        <v>296</v>
      </c>
      <c r="E47" s="29">
        <v>45316</v>
      </c>
      <c r="F47" s="29">
        <v>45690</v>
      </c>
      <c r="G47" s="262" t="s">
        <v>297</v>
      </c>
      <c r="H47" s="216"/>
      <c r="I47" s="220" t="s">
        <v>289</v>
      </c>
      <c r="J47" s="28">
        <v>6396</v>
      </c>
      <c r="K47" s="29">
        <v>44987</v>
      </c>
      <c r="L47" s="197"/>
      <c r="M47" s="250">
        <v>95000</v>
      </c>
      <c r="N47" s="250">
        <v>21541055.41</v>
      </c>
      <c r="O47" s="250">
        <v>5220000</v>
      </c>
      <c r="P47" s="189"/>
      <c r="Q47" s="85">
        <f t="shared" si="7"/>
        <v>26856055.41</v>
      </c>
      <c r="R47" s="67">
        <f>16173000+5395000</f>
        <v>21568000</v>
      </c>
      <c r="S47" s="36">
        <v>19292705.100000001</v>
      </c>
      <c r="T47" s="36" t="s">
        <v>298</v>
      </c>
      <c r="U47" s="36" t="s">
        <v>299</v>
      </c>
      <c r="V47" s="36" t="s">
        <v>300</v>
      </c>
      <c r="W47" s="100">
        <f t="shared" si="5"/>
        <v>15650206</v>
      </c>
      <c r="X47" s="44"/>
      <c r="Y47" s="74"/>
      <c r="Z47" s="74"/>
      <c r="AA47" s="74"/>
      <c r="AB47" s="31"/>
      <c r="AC47" s="32"/>
      <c r="AD47" s="5"/>
    </row>
    <row r="48" spans="1:30" s="8" customFormat="1" ht="327.75" customHeight="1" x14ac:dyDescent="0.3">
      <c r="A48" s="65" t="s">
        <v>242</v>
      </c>
      <c r="B48" s="65" t="s">
        <v>301</v>
      </c>
      <c r="C48" s="65" t="s">
        <v>302</v>
      </c>
      <c r="D48" s="106" t="s">
        <v>303</v>
      </c>
      <c r="E48" s="29">
        <v>45371</v>
      </c>
      <c r="F48" s="45">
        <v>45781</v>
      </c>
      <c r="G48" s="262" t="s">
        <v>304</v>
      </c>
      <c r="H48" s="216"/>
      <c r="I48" s="220" t="s">
        <v>305</v>
      </c>
      <c r="J48" s="28">
        <v>6402</v>
      </c>
      <c r="K48" s="29">
        <v>45064</v>
      </c>
      <c r="L48" s="29"/>
      <c r="M48" s="278"/>
      <c r="N48" s="46"/>
      <c r="O48" s="46"/>
      <c r="P48" s="250"/>
      <c r="Q48" s="85"/>
      <c r="R48" s="67">
        <v>30000000</v>
      </c>
      <c r="S48" s="36">
        <v>30000000</v>
      </c>
      <c r="T48" s="36"/>
      <c r="U48" s="36"/>
      <c r="V48" s="37"/>
      <c r="W48" s="100"/>
      <c r="X48" s="44"/>
      <c r="Y48" s="74"/>
      <c r="Z48" s="74"/>
      <c r="AA48" s="74"/>
      <c r="AB48" s="31"/>
      <c r="AC48" s="32"/>
      <c r="AD48" s="5"/>
    </row>
    <row r="49" spans="1:30" s="8" customFormat="1" ht="135.75" customHeight="1" x14ac:dyDescent="0.3">
      <c r="A49" s="65" t="s">
        <v>242</v>
      </c>
      <c r="B49" s="65" t="s">
        <v>306</v>
      </c>
      <c r="C49" s="65" t="s">
        <v>307</v>
      </c>
      <c r="D49" s="106" t="s">
        <v>308</v>
      </c>
      <c r="E49" s="45">
        <v>45495</v>
      </c>
      <c r="F49" s="45">
        <v>45897</v>
      </c>
      <c r="G49" s="262" t="s">
        <v>309</v>
      </c>
      <c r="H49" s="216"/>
      <c r="I49" s="220" t="s">
        <v>289</v>
      </c>
      <c r="J49" s="28">
        <v>6419</v>
      </c>
      <c r="K49" s="29">
        <v>45195</v>
      </c>
      <c r="L49" s="29"/>
      <c r="M49" s="192" t="s">
        <v>90</v>
      </c>
      <c r="N49" s="250" t="s">
        <v>310</v>
      </c>
      <c r="O49" s="250" t="s">
        <v>311</v>
      </c>
      <c r="P49" s="250" t="s">
        <v>312</v>
      </c>
      <c r="Q49" s="85" t="s">
        <v>313</v>
      </c>
      <c r="R49" s="67">
        <v>27861000</v>
      </c>
      <c r="S49" s="36">
        <v>27861000</v>
      </c>
      <c r="T49" s="36" t="s">
        <v>314</v>
      </c>
      <c r="U49" s="36" t="s">
        <v>315</v>
      </c>
      <c r="V49" s="37" t="s">
        <v>316</v>
      </c>
      <c r="W49" s="100">
        <f t="shared" ref="W49:W58" si="8">T49+U49+V49</f>
        <v>36378137</v>
      </c>
      <c r="X49" s="44"/>
      <c r="Y49" s="74"/>
      <c r="Z49" s="74"/>
      <c r="AA49" s="74"/>
      <c r="AB49" s="31"/>
      <c r="AC49" s="32"/>
      <c r="AD49" s="5"/>
    </row>
    <row r="50" spans="1:30" s="8" customFormat="1" ht="157.5" customHeight="1" x14ac:dyDescent="0.3">
      <c r="A50" s="65" t="s">
        <v>242</v>
      </c>
      <c r="B50" s="65" t="s">
        <v>317</v>
      </c>
      <c r="C50" s="65" t="s">
        <v>318</v>
      </c>
      <c r="D50" s="106" t="s">
        <v>319</v>
      </c>
      <c r="E50" s="207">
        <v>45635</v>
      </c>
      <c r="F50" s="45">
        <v>46038</v>
      </c>
      <c r="G50" s="262" t="s">
        <v>1057</v>
      </c>
      <c r="H50" s="216"/>
      <c r="I50" s="220" t="s">
        <v>289</v>
      </c>
      <c r="J50" s="28" t="s">
        <v>320</v>
      </c>
      <c r="K50" s="29">
        <v>45359</v>
      </c>
      <c r="L50" s="197"/>
      <c r="M50" s="250">
        <v>293702.61</v>
      </c>
      <c r="N50" s="250">
        <v>114703569.92</v>
      </c>
      <c r="O50" s="250">
        <v>35125705</v>
      </c>
      <c r="P50" s="250"/>
      <c r="Q50" s="85">
        <f t="shared" ref="Q50:Q56" si="9">SUM(M50:P50)</f>
        <v>150122977.53</v>
      </c>
      <c r="R50" s="67">
        <v>28950000</v>
      </c>
      <c r="S50" s="36">
        <v>20195000</v>
      </c>
      <c r="T50" s="36" t="s">
        <v>321</v>
      </c>
      <c r="U50" s="36" t="s">
        <v>322</v>
      </c>
      <c r="V50" s="37" t="s">
        <v>323</v>
      </c>
      <c r="W50" s="100">
        <f t="shared" si="8"/>
        <v>22858362</v>
      </c>
      <c r="X50" s="44"/>
      <c r="Y50" s="74"/>
      <c r="Z50" s="74"/>
      <c r="AA50" s="74"/>
      <c r="AB50" s="31"/>
      <c r="AC50" s="32"/>
      <c r="AD50" s="5"/>
    </row>
    <row r="51" spans="1:30" s="8" customFormat="1" ht="157.5" customHeight="1" x14ac:dyDescent="0.3">
      <c r="A51" s="65" t="s">
        <v>242</v>
      </c>
      <c r="B51" s="65" t="s">
        <v>324</v>
      </c>
      <c r="C51" s="65" t="s">
        <v>325</v>
      </c>
      <c r="D51" s="106" t="s">
        <v>326</v>
      </c>
      <c r="E51" s="45">
        <v>45852</v>
      </c>
      <c r="F51" s="45">
        <v>46241</v>
      </c>
      <c r="G51" s="262" t="s">
        <v>327</v>
      </c>
      <c r="H51" s="216"/>
      <c r="I51" s="220" t="s">
        <v>289</v>
      </c>
      <c r="J51" s="28" t="s">
        <v>328</v>
      </c>
      <c r="K51" s="29">
        <v>45548</v>
      </c>
      <c r="L51" s="197"/>
      <c r="M51" s="46">
        <v>70545</v>
      </c>
      <c r="N51" s="250">
        <v>141244384.27000001</v>
      </c>
      <c r="O51" s="189">
        <v>94759090.010000005</v>
      </c>
      <c r="P51" s="189"/>
      <c r="Q51" s="85">
        <f t="shared" si="9"/>
        <v>236074019.28000003</v>
      </c>
      <c r="R51" s="67">
        <v>49530000</v>
      </c>
      <c r="S51" s="36">
        <v>35530000</v>
      </c>
      <c r="T51" s="36" t="s">
        <v>329</v>
      </c>
      <c r="U51" s="36" t="s">
        <v>330</v>
      </c>
      <c r="V51" s="37" t="s">
        <v>331</v>
      </c>
      <c r="W51" s="100">
        <f t="shared" si="8"/>
        <v>31153498</v>
      </c>
      <c r="X51" s="44"/>
      <c r="Y51" s="74"/>
      <c r="Z51" s="74"/>
      <c r="AA51" s="74"/>
      <c r="AB51" s="31"/>
      <c r="AC51" s="32"/>
      <c r="AD51" s="5"/>
    </row>
    <row r="52" spans="1:30" s="8" customFormat="1" ht="157.5" customHeight="1" x14ac:dyDescent="0.3">
      <c r="A52" s="65" t="s">
        <v>242</v>
      </c>
      <c r="B52" s="65" t="s">
        <v>332</v>
      </c>
      <c r="C52" s="65" t="s">
        <v>333</v>
      </c>
      <c r="D52" s="106" t="s">
        <v>334</v>
      </c>
      <c r="E52" s="45">
        <v>45897</v>
      </c>
      <c r="F52" s="45">
        <v>46286</v>
      </c>
      <c r="G52" s="262" t="s">
        <v>335</v>
      </c>
      <c r="H52" s="216"/>
      <c r="I52" s="220" t="s">
        <v>289</v>
      </c>
      <c r="J52" s="28" t="s">
        <v>336</v>
      </c>
      <c r="K52" s="29">
        <v>45561</v>
      </c>
      <c r="L52" s="197"/>
      <c r="M52" s="245">
        <v>20000000</v>
      </c>
      <c r="N52" s="245"/>
      <c r="O52" s="196"/>
      <c r="P52" s="250"/>
      <c r="Q52" s="85">
        <f t="shared" si="9"/>
        <v>20000000</v>
      </c>
      <c r="R52" s="67">
        <v>92400000</v>
      </c>
      <c r="S52" s="36">
        <v>62200000</v>
      </c>
      <c r="T52" s="36">
        <v>123468266.90000001</v>
      </c>
      <c r="U52" s="36">
        <v>17500000</v>
      </c>
      <c r="V52" s="37">
        <v>3000000</v>
      </c>
      <c r="W52" s="100">
        <f t="shared" si="8"/>
        <v>143968266.90000001</v>
      </c>
      <c r="X52" s="44"/>
      <c r="Y52" s="74"/>
      <c r="Z52" s="74"/>
      <c r="AA52" s="74"/>
      <c r="AB52" s="31"/>
      <c r="AC52" s="32"/>
      <c r="AD52" s="5"/>
    </row>
    <row r="53" spans="1:30" s="8" customFormat="1" ht="157.5" customHeight="1" x14ac:dyDescent="0.3">
      <c r="A53" s="65" t="s">
        <v>242</v>
      </c>
      <c r="B53" s="234" t="s">
        <v>31</v>
      </c>
      <c r="C53" s="65" t="str">
        <f>[1]Delibere!$O$185</f>
        <v>Dichiarazione dello stato di emergenza in conseguenza degli eccezionali eventi meteorologici verificatisi, a partire dal giorno 17 ottobre 2024, nel territorio della Regione Emilia-Romagna</v>
      </c>
      <c r="D53" s="106" t="s">
        <v>337</v>
      </c>
      <c r="E53" s="45">
        <v>45897</v>
      </c>
      <c r="F53" s="45">
        <v>46324</v>
      </c>
      <c r="G53" s="262" t="s">
        <v>338</v>
      </c>
      <c r="H53" s="216"/>
      <c r="I53" s="220" t="s">
        <v>289</v>
      </c>
      <c r="J53" s="28" t="s">
        <v>336</v>
      </c>
      <c r="K53" s="29">
        <v>45561</v>
      </c>
      <c r="L53" s="29"/>
      <c r="M53" s="243">
        <v>50000000</v>
      </c>
      <c r="N53" s="244"/>
      <c r="O53" s="189"/>
      <c r="P53" s="250"/>
      <c r="Q53" s="85">
        <f t="shared" si="9"/>
        <v>50000000</v>
      </c>
      <c r="R53" s="67">
        <v>104260000</v>
      </c>
      <c r="S53" s="36">
        <v>77630000</v>
      </c>
      <c r="T53" s="36">
        <v>171745723.81</v>
      </c>
      <c r="U53" s="36">
        <v>14540000</v>
      </c>
      <c r="V53" s="37">
        <v>32000000</v>
      </c>
      <c r="W53" s="100">
        <f t="shared" si="8"/>
        <v>218285723.81</v>
      </c>
      <c r="X53" s="44"/>
      <c r="Y53" s="74"/>
      <c r="Z53" s="74"/>
      <c r="AA53" s="74"/>
      <c r="AB53" s="31"/>
      <c r="AC53" s="32"/>
      <c r="AD53" s="5"/>
    </row>
    <row r="54" spans="1:30" s="8" customFormat="1" ht="157.5" customHeight="1" x14ac:dyDescent="0.3">
      <c r="A54" s="65" t="s">
        <v>242</v>
      </c>
      <c r="B54" s="234" t="s">
        <v>212</v>
      </c>
      <c r="C54" s="65" t="s">
        <v>339</v>
      </c>
      <c r="D54" s="106" t="s">
        <v>340</v>
      </c>
      <c r="E54" s="279"/>
      <c r="F54" s="45">
        <v>46203</v>
      </c>
      <c r="G54" s="262" t="s">
        <v>341</v>
      </c>
      <c r="H54" s="216"/>
      <c r="I54" s="220" t="s">
        <v>289</v>
      </c>
      <c r="J54" s="28" t="s">
        <v>342</v>
      </c>
      <c r="K54" s="29"/>
      <c r="L54" s="29"/>
      <c r="M54" s="243" t="s">
        <v>343</v>
      </c>
      <c r="N54" s="280" t="s">
        <v>344</v>
      </c>
      <c r="O54" s="189" t="s">
        <v>345</v>
      </c>
      <c r="P54" s="250" t="s">
        <v>90</v>
      </c>
      <c r="Q54" s="85" t="s">
        <v>346</v>
      </c>
      <c r="R54" s="67">
        <v>15785000</v>
      </c>
      <c r="S54" s="36">
        <v>9792500</v>
      </c>
      <c r="T54" s="36" t="s">
        <v>347</v>
      </c>
      <c r="U54" s="36" t="s">
        <v>348</v>
      </c>
      <c r="V54" s="37" t="s">
        <v>349</v>
      </c>
      <c r="W54" s="100">
        <f t="shared" si="8"/>
        <v>25885000</v>
      </c>
      <c r="X54" s="44"/>
      <c r="Y54" s="74"/>
      <c r="Z54" s="74"/>
      <c r="AA54" s="74"/>
      <c r="AB54" s="31"/>
      <c r="AC54" s="32"/>
      <c r="AD54" s="5"/>
    </row>
    <row r="55" spans="1:30" s="8" customFormat="1" ht="97.5" customHeight="1" x14ac:dyDescent="0.3">
      <c r="A55" s="65" t="s">
        <v>350</v>
      </c>
      <c r="B55" s="234" t="s">
        <v>351</v>
      </c>
      <c r="C55" s="105" t="s">
        <v>352</v>
      </c>
      <c r="D55" s="106" t="s">
        <v>353</v>
      </c>
      <c r="E55" s="29">
        <v>43305</v>
      </c>
      <c r="F55" s="137">
        <v>43643</v>
      </c>
      <c r="G55" s="262" t="s">
        <v>354</v>
      </c>
      <c r="H55" s="226"/>
      <c r="I55" s="27" t="s">
        <v>355</v>
      </c>
      <c r="J55" s="226" t="s">
        <v>356</v>
      </c>
      <c r="K55" s="29"/>
      <c r="L55" s="29"/>
      <c r="M55" s="237"/>
      <c r="N55" s="247"/>
      <c r="O55" s="233"/>
      <c r="P55" s="250"/>
      <c r="Q55" s="85">
        <f t="shared" si="9"/>
        <v>0</v>
      </c>
      <c r="R55" s="67">
        <v>4000000</v>
      </c>
      <c r="S55" s="36">
        <v>4000000</v>
      </c>
      <c r="T55" s="36"/>
      <c r="U55" s="36"/>
      <c r="V55" s="37"/>
      <c r="W55" s="100">
        <f t="shared" si="8"/>
        <v>0</v>
      </c>
      <c r="X55" s="44"/>
      <c r="Y55" s="74"/>
      <c r="Z55" s="44"/>
      <c r="AA55" s="74"/>
      <c r="AB55" s="31"/>
      <c r="AC55" s="32"/>
      <c r="AD55" s="5"/>
    </row>
    <row r="56" spans="1:30" s="8" customFormat="1" ht="358.5" customHeight="1" x14ac:dyDescent="0.3">
      <c r="A56" s="65" t="s">
        <v>350</v>
      </c>
      <c r="B56" s="234" t="s">
        <v>357</v>
      </c>
      <c r="C56" s="105" t="s">
        <v>358</v>
      </c>
      <c r="D56" s="176" t="s">
        <v>359</v>
      </c>
      <c r="E56" s="29">
        <v>44734</v>
      </c>
      <c r="F56" s="137">
        <v>45081</v>
      </c>
      <c r="G56" s="262" t="s">
        <v>360</v>
      </c>
      <c r="H56" s="226"/>
      <c r="I56" s="27" t="s">
        <v>361</v>
      </c>
      <c r="J56" s="226">
        <v>6324</v>
      </c>
      <c r="K56" s="29">
        <v>44568</v>
      </c>
      <c r="L56" s="29"/>
      <c r="M56" s="237">
        <v>26000</v>
      </c>
      <c r="N56" s="250">
        <v>16317652</v>
      </c>
      <c r="O56" s="250"/>
      <c r="P56" s="250">
        <v>164142292.06999999</v>
      </c>
      <c r="Q56" s="85">
        <f t="shared" si="9"/>
        <v>180485944.06999999</v>
      </c>
      <c r="R56" s="67">
        <v>18256408.75</v>
      </c>
      <c r="S56" s="36">
        <v>11181408.75</v>
      </c>
      <c r="T56" s="36">
        <v>79903782.159999996</v>
      </c>
      <c r="U56" s="36">
        <v>142659.6</v>
      </c>
      <c r="V56" s="37">
        <v>246500.15</v>
      </c>
      <c r="W56" s="100">
        <f t="shared" si="8"/>
        <v>80292941.909999996</v>
      </c>
      <c r="X56" s="236" t="s">
        <v>81</v>
      </c>
      <c r="Y56" s="74">
        <v>153908.75</v>
      </c>
      <c r="Z56" s="236" t="s">
        <v>81</v>
      </c>
      <c r="AA56" s="74">
        <v>52500</v>
      </c>
      <c r="AB56" s="31"/>
      <c r="AC56" s="32"/>
      <c r="AD56" s="5"/>
    </row>
    <row r="57" spans="1:30" s="8" customFormat="1" ht="97.5" customHeight="1" x14ac:dyDescent="0.3">
      <c r="A57" s="65" t="s">
        <v>350</v>
      </c>
      <c r="B57" s="234" t="s">
        <v>31</v>
      </c>
      <c r="C57" s="105" t="s">
        <v>362</v>
      </c>
      <c r="D57" s="106" t="s">
        <v>363</v>
      </c>
      <c r="E57" s="29">
        <v>44441</v>
      </c>
      <c r="F57" s="137">
        <v>44495</v>
      </c>
      <c r="G57" s="262" t="s">
        <v>364</v>
      </c>
      <c r="H57" s="226"/>
      <c r="I57" s="27" t="s">
        <v>365</v>
      </c>
      <c r="J57" s="226">
        <v>6269</v>
      </c>
      <c r="K57" s="29">
        <v>44334</v>
      </c>
      <c r="L57" s="29"/>
      <c r="M57" s="237"/>
      <c r="N57" s="247"/>
      <c r="O57" s="233"/>
      <c r="P57" s="250"/>
      <c r="Q57" s="85"/>
      <c r="R57" s="67">
        <v>3517000</v>
      </c>
      <c r="S57" s="36">
        <v>3431107.72</v>
      </c>
      <c r="T57" s="36">
        <v>0</v>
      </c>
      <c r="U57" s="36">
        <v>708909.29</v>
      </c>
      <c r="V57" s="37">
        <v>1151783.97</v>
      </c>
      <c r="W57" s="100">
        <f t="shared" si="8"/>
        <v>1860693.26</v>
      </c>
      <c r="X57" s="236" t="s">
        <v>366</v>
      </c>
      <c r="Y57" s="74">
        <v>199934.27</v>
      </c>
      <c r="Z57" s="236" t="s">
        <v>366</v>
      </c>
      <c r="AA57" s="74">
        <v>67566.06</v>
      </c>
      <c r="AB57" s="31"/>
      <c r="AC57" s="32"/>
      <c r="AD57" s="5"/>
    </row>
    <row r="58" spans="1:30" s="8" customFormat="1" ht="97.5" customHeight="1" x14ac:dyDescent="0.3">
      <c r="A58" s="65" t="s">
        <v>350</v>
      </c>
      <c r="B58" s="234" t="s">
        <v>31</v>
      </c>
      <c r="C58" s="105" t="s">
        <v>367</v>
      </c>
      <c r="D58" s="106" t="s">
        <v>308</v>
      </c>
      <c r="E58" s="29">
        <v>45145</v>
      </c>
      <c r="F58" s="137">
        <v>45897</v>
      </c>
      <c r="G58" s="262" t="s">
        <v>368</v>
      </c>
      <c r="H58" s="216"/>
      <c r="I58" s="27" t="s">
        <v>365</v>
      </c>
      <c r="J58" s="226">
        <v>6423</v>
      </c>
      <c r="K58" s="29">
        <v>45230</v>
      </c>
      <c r="L58" s="29"/>
      <c r="M58" s="237">
        <v>3162841.81</v>
      </c>
      <c r="N58" s="237">
        <v>105688199.47</v>
      </c>
      <c r="O58" s="237">
        <v>47285000</v>
      </c>
      <c r="P58" s="250"/>
      <c r="Q58" s="85">
        <f>SUM(M58:P58)</f>
        <v>156136041.28</v>
      </c>
      <c r="R58" s="67">
        <v>49920000</v>
      </c>
      <c r="S58" s="36">
        <v>28835000</v>
      </c>
      <c r="T58" s="36" t="s">
        <v>369</v>
      </c>
      <c r="U58" s="36" t="s">
        <v>370</v>
      </c>
      <c r="V58" s="37" t="s">
        <v>371</v>
      </c>
      <c r="W58" s="100">
        <f t="shared" si="8"/>
        <v>105478762</v>
      </c>
      <c r="X58" s="44"/>
      <c r="Y58" s="74"/>
      <c r="Z58" s="44"/>
      <c r="AA58" s="74"/>
      <c r="AB58" s="31"/>
      <c r="AC58" s="32"/>
      <c r="AD58" s="5"/>
    </row>
    <row r="59" spans="1:30" s="8" customFormat="1" ht="119.25" customHeight="1" x14ac:dyDescent="0.3">
      <c r="A59" s="65" t="s">
        <v>350</v>
      </c>
      <c r="B59" s="234" t="s">
        <v>31</v>
      </c>
      <c r="C59" s="105" t="s">
        <v>372</v>
      </c>
      <c r="D59" s="106" t="s">
        <v>1058</v>
      </c>
      <c r="E59" s="29">
        <v>45707</v>
      </c>
      <c r="F59" s="137">
        <v>46068</v>
      </c>
      <c r="G59" s="262" t="s">
        <v>373</v>
      </c>
      <c r="H59" s="216"/>
      <c r="I59" s="27" t="s">
        <v>365</v>
      </c>
      <c r="J59" s="226">
        <v>6462</v>
      </c>
      <c r="K59" s="29">
        <v>45426</v>
      </c>
      <c r="L59" s="29"/>
      <c r="M59" s="237">
        <v>1225749.5</v>
      </c>
      <c r="N59" s="237">
        <v>88875484.659999996</v>
      </c>
      <c r="O59" s="237">
        <v>77973381.060000002</v>
      </c>
      <c r="P59" s="250"/>
      <c r="Q59" s="85">
        <f>SUM(M59:P59)</f>
        <v>168074615.22</v>
      </c>
      <c r="R59" s="67">
        <v>18770000</v>
      </c>
      <c r="S59" s="36">
        <v>14135000</v>
      </c>
      <c r="T59" s="36" t="s">
        <v>374</v>
      </c>
      <c r="U59" s="36" t="s">
        <v>375</v>
      </c>
      <c r="V59" s="37" t="s">
        <v>376</v>
      </c>
      <c r="W59" s="100" t="s">
        <v>377</v>
      </c>
      <c r="X59" s="44"/>
      <c r="Y59" s="74"/>
      <c r="Z59" s="44"/>
      <c r="AA59" s="74"/>
      <c r="AB59" s="31"/>
      <c r="AC59" s="32"/>
      <c r="AD59" s="5"/>
    </row>
    <row r="60" spans="1:30" s="8" customFormat="1" ht="119.25" customHeight="1" x14ac:dyDescent="0.3">
      <c r="A60" s="65" t="s">
        <v>350</v>
      </c>
      <c r="B60" s="234" t="s">
        <v>378</v>
      </c>
      <c r="C60" s="105" t="s">
        <v>379</v>
      </c>
      <c r="D60" s="106" t="s">
        <v>380</v>
      </c>
      <c r="E60" s="29"/>
      <c r="F60" s="137">
        <v>46407</v>
      </c>
      <c r="G60" s="262" t="s">
        <v>381</v>
      </c>
      <c r="H60" s="216"/>
      <c r="I60" s="27" t="s">
        <v>382</v>
      </c>
      <c r="J60" s="226" t="s">
        <v>383</v>
      </c>
      <c r="K60" s="29"/>
      <c r="L60" s="29"/>
      <c r="M60" s="237" t="s">
        <v>384</v>
      </c>
      <c r="N60" s="246" t="s">
        <v>385</v>
      </c>
      <c r="O60" s="237" t="s">
        <v>386</v>
      </c>
      <c r="P60" s="250" t="s">
        <v>90</v>
      </c>
      <c r="Q60" s="85">
        <v>75783717.549999997</v>
      </c>
      <c r="R60" s="67">
        <v>8500000</v>
      </c>
      <c r="S60" s="36">
        <v>8500000</v>
      </c>
      <c r="T60" s="36"/>
      <c r="U60" s="36"/>
      <c r="V60" s="37"/>
      <c r="W60" s="100"/>
      <c r="X60" s="44"/>
      <c r="Y60" s="74"/>
      <c r="Z60" s="44"/>
      <c r="AA60" s="74"/>
      <c r="AB60" s="31"/>
      <c r="AC60" s="32"/>
      <c r="AD60" s="5"/>
    </row>
    <row r="61" spans="1:30" ht="97.5" customHeight="1" x14ac:dyDescent="0.3">
      <c r="A61" s="234" t="s">
        <v>387</v>
      </c>
      <c r="B61" s="234" t="s">
        <v>388</v>
      </c>
      <c r="C61" s="234" t="s">
        <v>389</v>
      </c>
      <c r="D61" s="29">
        <v>41820</v>
      </c>
      <c r="E61" s="29"/>
      <c r="F61" s="29">
        <v>42000</v>
      </c>
      <c r="G61" s="262" t="s">
        <v>390</v>
      </c>
      <c r="H61" s="226"/>
      <c r="I61" s="27" t="s">
        <v>391</v>
      </c>
      <c r="J61" s="28">
        <v>5829</v>
      </c>
      <c r="K61" s="29">
        <v>41864</v>
      </c>
      <c r="L61" s="29">
        <v>43123</v>
      </c>
      <c r="M61" s="250">
        <v>2708168.28</v>
      </c>
      <c r="N61" s="46">
        <v>40448237.5</v>
      </c>
      <c r="O61" s="250">
        <v>70000000</v>
      </c>
      <c r="P61" s="250">
        <v>314659366</v>
      </c>
      <c r="Q61" s="85">
        <f>SUM(M61:P61)</f>
        <v>427815771.77999997</v>
      </c>
      <c r="R61" s="67">
        <v>22500000</v>
      </c>
      <c r="S61" s="250">
        <v>22500000</v>
      </c>
      <c r="T61" s="36">
        <v>423949435.45999998</v>
      </c>
      <c r="U61" s="36">
        <v>11024051.99</v>
      </c>
      <c r="V61" s="36">
        <v>10024519.699999999</v>
      </c>
      <c r="W61" s="100">
        <f>T61+U61+V61</f>
        <v>444998007.14999998</v>
      </c>
      <c r="X61" s="25" t="s">
        <v>392</v>
      </c>
      <c r="Y61" s="110" t="s">
        <v>393</v>
      </c>
      <c r="Z61" s="129">
        <v>43091</v>
      </c>
      <c r="AA61" s="110">
        <v>2063946.66</v>
      </c>
      <c r="AB61" s="31" t="s">
        <v>394</v>
      </c>
      <c r="AC61" s="32"/>
      <c r="AD61" s="9"/>
    </row>
    <row r="62" spans="1:30" ht="97.5" customHeight="1" x14ac:dyDescent="0.3">
      <c r="A62" s="234" t="s">
        <v>387</v>
      </c>
      <c r="B62" s="234" t="s">
        <v>395</v>
      </c>
      <c r="C62" s="234" t="s">
        <v>396</v>
      </c>
      <c r="D62" s="29">
        <v>42836</v>
      </c>
      <c r="E62" s="29"/>
      <c r="F62" s="29">
        <v>43016</v>
      </c>
      <c r="G62" s="262" t="s">
        <v>397</v>
      </c>
      <c r="H62" s="216"/>
      <c r="I62" s="27" t="s">
        <v>398</v>
      </c>
      <c r="J62" s="28">
        <v>6060</v>
      </c>
      <c r="K62" s="29">
        <v>42978</v>
      </c>
      <c r="L62" s="29"/>
      <c r="M62" s="250">
        <v>11192</v>
      </c>
      <c r="N62" s="250">
        <v>704977</v>
      </c>
      <c r="O62" s="250">
        <v>2228329</v>
      </c>
      <c r="P62" s="250">
        <v>2514781</v>
      </c>
      <c r="Q62" s="85">
        <f>SUM(M62:P62)</f>
        <v>5459279</v>
      </c>
      <c r="R62" s="67">
        <v>1200000</v>
      </c>
      <c r="S62" s="250">
        <v>1194981.82</v>
      </c>
      <c r="T62" s="36">
        <v>2051367</v>
      </c>
      <c r="U62" s="36">
        <v>8007297</v>
      </c>
      <c r="V62" s="37">
        <v>1924014</v>
      </c>
      <c r="W62" s="100">
        <f>T62+U62+V62</f>
        <v>11982678</v>
      </c>
      <c r="X62" s="236" t="s">
        <v>239</v>
      </c>
      <c r="Y62" s="74">
        <v>2184920.75</v>
      </c>
      <c r="Z62" s="236"/>
      <c r="AA62" s="74"/>
      <c r="AB62" s="31" t="s">
        <v>399</v>
      </c>
      <c r="AC62" s="32"/>
      <c r="AD62" s="9"/>
    </row>
    <row r="63" spans="1:30" ht="97.5" customHeight="1" x14ac:dyDescent="0.3">
      <c r="A63" s="234" t="s">
        <v>387</v>
      </c>
      <c r="B63" s="234" t="s">
        <v>351</v>
      </c>
      <c r="C63" s="234" t="s">
        <v>400</v>
      </c>
      <c r="D63" s="29">
        <v>42954</v>
      </c>
      <c r="E63" s="29">
        <v>43153</v>
      </c>
      <c r="F63" s="29">
        <v>43314</v>
      </c>
      <c r="G63" s="262" t="s">
        <v>401</v>
      </c>
      <c r="H63" s="226"/>
      <c r="I63" s="27" t="s">
        <v>402</v>
      </c>
      <c r="J63" s="28">
        <v>6075</v>
      </c>
      <c r="K63" s="29">
        <v>43067</v>
      </c>
      <c r="L63" s="29"/>
      <c r="M63" s="250"/>
      <c r="N63" s="250"/>
      <c r="O63" s="250"/>
      <c r="P63" s="250"/>
      <c r="Q63" s="85"/>
      <c r="R63" s="67">
        <v>19000000</v>
      </c>
      <c r="S63" s="250">
        <v>19000000</v>
      </c>
      <c r="T63" s="36"/>
      <c r="U63" s="36"/>
      <c r="V63" s="37"/>
      <c r="W63" s="100">
        <f>T63+U63+V63</f>
        <v>0</v>
      </c>
      <c r="X63" s="25"/>
      <c r="Y63" s="74"/>
      <c r="Z63" s="74"/>
      <c r="AA63" s="74"/>
      <c r="AB63" s="31"/>
      <c r="AC63" s="32"/>
      <c r="AD63" s="9"/>
    </row>
    <row r="64" spans="1:30" ht="97.5" customHeight="1" x14ac:dyDescent="0.3">
      <c r="A64" s="234" t="s">
        <v>387</v>
      </c>
      <c r="B64" s="234" t="s">
        <v>351</v>
      </c>
      <c r="C64" s="234" t="s">
        <v>403</v>
      </c>
      <c r="D64" s="56" t="s">
        <v>404</v>
      </c>
      <c r="E64" s="29">
        <v>44310</v>
      </c>
      <c r="F64" s="29">
        <v>44636</v>
      </c>
      <c r="G64" s="262" t="s">
        <v>405</v>
      </c>
      <c r="H64" s="216"/>
      <c r="I64" s="27" t="s">
        <v>406</v>
      </c>
      <c r="J64" s="28">
        <v>6244</v>
      </c>
      <c r="K64" s="29">
        <v>44510</v>
      </c>
      <c r="L64" s="29"/>
      <c r="M64" s="250"/>
      <c r="N64" s="250"/>
      <c r="O64" s="250"/>
      <c r="P64" s="250"/>
      <c r="Q64" s="85"/>
      <c r="R64" s="67">
        <v>7290548.2999999998</v>
      </c>
      <c r="S64" s="250">
        <v>4734365.3</v>
      </c>
      <c r="T64" s="36">
        <v>128345662.31</v>
      </c>
      <c r="U64" s="36">
        <v>5609723.4100000001</v>
      </c>
      <c r="V64" s="37">
        <v>3493596.93</v>
      </c>
      <c r="W64" s="100">
        <f>T64+U64+V64</f>
        <v>137448982.65000001</v>
      </c>
      <c r="X64" s="25" t="s">
        <v>407</v>
      </c>
      <c r="Y64" s="74">
        <v>844595.72</v>
      </c>
      <c r="Z64" s="25" t="s">
        <v>407</v>
      </c>
      <c r="AA64" s="74">
        <v>333466.57</v>
      </c>
      <c r="AB64" s="31"/>
      <c r="AC64" s="32"/>
      <c r="AD64" s="9"/>
    </row>
    <row r="65" spans="1:30" ht="97.5" customHeight="1" x14ac:dyDescent="0.3">
      <c r="A65" s="59" t="s">
        <v>408</v>
      </c>
      <c r="B65" s="234" t="s">
        <v>31</v>
      </c>
      <c r="C65" s="234" t="s">
        <v>409</v>
      </c>
      <c r="D65" s="29">
        <v>41670</v>
      </c>
      <c r="E65" s="29"/>
      <c r="F65" s="29">
        <v>41850</v>
      </c>
      <c r="G65" s="262" t="s">
        <v>410</v>
      </c>
      <c r="H65" s="226"/>
      <c r="I65" s="27" t="s">
        <v>411</v>
      </c>
      <c r="J65" s="28">
        <v>5803</v>
      </c>
      <c r="K65" s="29">
        <v>41711</v>
      </c>
      <c r="L65" s="29">
        <v>42581</v>
      </c>
      <c r="M65" s="250">
        <v>2000000</v>
      </c>
      <c r="N65" s="43">
        <v>48000000</v>
      </c>
      <c r="O65" s="43">
        <v>15000000</v>
      </c>
      <c r="P65" s="250"/>
      <c r="Q65" s="85">
        <f>M65+N65+O65</f>
        <v>65000000</v>
      </c>
      <c r="R65" s="67">
        <v>13000000</v>
      </c>
      <c r="S65" s="250">
        <v>13000000</v>
      </c>
      <c r="T65" s="36">
        <v>166670452</v>
      </c>
      <c r="U65" s="36">
        <v>29387383.149999999</v>
      </c>
      <c r="V65" s="37">
        <v>7543365</v>
      </c>
      <c r="W65" s="100">
        <f>SUM(T65:V65)</f>
        <v>203601200.15000001</v>
      </c>
      <c r="X65" s="25" t="s">
        <v>209</v>
      </c>
      <c r="Y65" s="76">
        <v>3159420.63</v>
      </c>
      <c r="Z65" s="76"/>
      <c r="AA65" s="76"/>
      <c r="AB65" s="236" t="s">
        <v>412</v>
      </c>
      <c r="AC65" s="39"/>
      <c r="AD65" s="9"/>
    </row>
    <row r="66" spans="1:30" ht="97.5" customHeight="1" x14ac:dyDescent="0.3">
      <c r="A66" s="234" t="s">
        <v>408</v>
      </c>
      <c r="B66" s="234" t="s">
        <v>413</v>
      </c>
      <c r="C66" s="234" t="s">
        <v>414</v>
      </c>
      <c r="D66" s="56" t="s">
        <v>415</v>
      </c>
      <c r="E66" s="29">
        <v>42115</v>
      </c>
      <c r="F66" s="29">
        <v>42302</v>
      </c>
      <c r="G66" s="234" t="s">
        <v>416</v>
      </c>
      <c r="H66" s="234"/>
      <c r="I66" s="27" t="s">
        <v>411</v>
      </c>
      <c r="J66" s="28">
        <v>5863</v>
      </c>
      <c r="K66" s="29">
        <v>41983</v>
      </c>
      <c r="L66" s="29">
        <v>43455</v>
      </c>
      <c r="M66" s="237">
        <v>2000000</v>
      </c>
      <c r="N66" s="250">
        <v>60869732</v>
      </c>
      <c r="O66" s="250"/>
      <c r="P66" s="189">
        <v>300000000</v>
      </c>
      <c r="Q66" s="85">
        <f>M66+N66+P66</f>
        <v>362869732</v>
      </c>
      <c r="R66" s="67">
        <v>12580000</v>
      </c>
      <c r="S66" s="250">
        <v>12580000</v>
      </c>
      <c r="T66" s="36">
        <v>51306538</v>
      </c>
      <c r="U66" s="36">
        <v>33417457</v>
      </c>
      <c r="V66" s="36">
        <v>74044220</v>
      </c>
      <c r="W66" s="100">
        <v>158768215</v>
      </c>
      <c r="X66" s="25" t="s">
        <v>417</v>
      </c>
      <c r="Y66" s="76">
        <v>2022943</v>
      </c>
      <c r="Z66" s="128">
        <v>43455</v>
      </c>
      <c r="AA66" s="76" t="s">
        <v>418</v>
      </c>
      <c r="AB66" s="31" t="s">
        <v>419</v>
      </c>
      <c r="AC66" s="234" t="s">
        <v>420</v>
      </c>
      <c r="AD66" s="10"/>
    </row>
    <row r="67" spans="1:30" ht="97.5" customHeight="1" x14ac:dyDescent="0.3">
      <c r="A67" s="234" t="s">
        <v>408</v>
      </c>
      <c r="B67" s="234" t="s">
        <v>31</v>
      </c>
      <c r="C67" s="234" t="s">
        <v>421</v>
      </c>
      <c r="D67" s="29">
        <v>41997</v>
      </c>
      <c r="E67" s="29">
        <v>42178</v>
      </c>
      <c r="F67" s="29">
        <v>42357</v>
      </c>
      <c r="G67" s="234" t="s">
        <v>422</v>
      </c>
      <c r="H67" s="234"/>
      <c r="I67" s="27" t="s">
        <v>411</v>
      </c>
      <c r="J67" s="28">
        <v>5869</v>
      </c>
      <c r="K67" s="29">
        <v>42031</v>
      </c>
      <c r="L67" s="29">
        <v>42908</v>
      </c>
      <c r="M67" s="250">
        <v>3200000</v>
      </c>
      <c r="N67" s="46">
        <v>77551676.670000002</v>
      </c>
      <c r="O67" s="46">
        <v>99679844.189999998</v>
      </c>
      <c r="P67" s="250">
        <v>103806078</v>
      </c>
      <c r="Q67" s="85">
        <f>M67+N67+O67+P67</f>
        <v>284237598.86000001</v>
      </c>
      <c r="R67" s="67">
        <v>35000000</v>
      </c>
      <c r="S67" s="36">
        <v>35000000</v>
      </c>
      <c r="T67" s="36">
        <v>205180917</v>
      </c>
      <c r="U67" s="36">
        <v>61959781</v>
      </c>
      <c r="V67" s="36">
        <v>16756745</v>
      </c>
      <c r="W67" s="100">
        <f>SUM(T67:V67)</f>
        <v>283897443</v>
      </c>
      <c r="X67" s="25" t="s">
        <v>417</v>
      </c>
      <c r="Y67" s="76">
        <v>4803229.96</v>
      </c>
      <c r="Z67" s="128">
        <v>43455</v>
      </c>
      <c r="AA67" s="76" t="s">
        <v>423</v>
      </c>
      <c r="AB67" s="31" t="s">
        <v>419</v>
      </c>
      <c r="AC67" s="32"/>
      <c r="AD67" s="4"/>
    </row>
    <row r="68" spans="1:30" ht="97.5" customHeight="1" x14ac:dyDescent="0.3">
      <c r="A68" s="59" t="s">
        <v>408</v>
      </c>
      <c r="B68" s="234" t="s">
        <v>424</v>
      </c>
      <c r="C68" s="234" t="s">
        <v>425</v>
      </c>
      <c r="D68" s="29">
        <v>42314</v>
      </c>
      <c r="E68" s="29">
        <v>42500</v>
      </c>
      <c r="F68" s="29">
        <v>42674</v>
      </c>
      <c r="G68" s="262" t="s">
        <v>426</v>
      </c>
      <c r="H68" s="233"/>
      <c r="I68" s="27" t="s">
        <v>427</v>
      </c>
      <c r="J68" s="28">
        <v>5994</v>
      </c>
      <c r="K68" s="29">
        <v>42409</v>
      </c>
      <c r="L68" s="29">
        <v>43404</v>
      </c>
      <c r="M68" s="250">
        <v>153562.47</v>
      </c>
      <c r="N68" s="222">
        <v>3261397</v>
      </c>
      <c r="O68" s="222">
        <v>13256752.08</v>
      </c>
      <c r="P68" s="222">
        <v>10982773.15</v>
      </c>
      <c r="Q68" s="86">
        <f>M68+N68+O68+P68</f>
        <v>27654484.700000003</v>
      </c>
      <c r="R68" s="67">
        <v>2664000</v>
      </c>
      <c r="S68" s="250">
        <v>2633174.0499999998</v>
      </c>
      <c r="T68" s="36">
        <v>22818531</v>
      </c>
      <c r="U68" s="36">
        <v>1032986</v>
      </c>
      <c r="V68" s="37">
        <v>4157904</v>
      </c>
      <c r="W68" s="100">
        <v>28009421</v>
      </c>
      <c r="X68" s="25" t="s">
        <v>428</v>
      </c>
      <c r="Y68" s="76">
        <v>281818.09000000003</v>
      </c>
      <c r="Z68" s="128">
        <v>43455</v>
      </c>
      <c r="AA68" s="76" t="s">
        <v>429</v>
      </c>
      <c r="AB68" s="236" t="s">
        <v>419</v>
      </c>
      <c r="AC68" s="39"/>
      <c r="AD68" s="9"/>
    </row>
    <row r="69" spans="1:30" ht="97.5" customHeight="1" x14ac:dyDescent="0.3">
      <c r="A69" s="59" t="s">
        <v>408</v>
      </c>
      <c r="B69" s="234" t="s">
        <v>430</v>
      </c>
      <c r="C69" s="234" t="s">
        <v>431</v>
      </c>
      <c r="D69" s="29">
        <v>42720</v>
      </c>
      <c r="E69" s="29">
        <v>42902</v>
      </c>
      <c r="F69" s="29">
        <v>43080</v>
      </c>
      <c r="G69" s="262" t="s">
        <v>432</v>
      </c>
      <c r="H69" s="226"/>
      <c r="I69" s="27" t="s">
        <v>433</v>
      </c>
      <c r="J69" s="28">
        <v>6042</v>
      </c>
      <c r="K69" s="29">
        <v>42759</v>
      </c>
      <c r="L69" s="29"/>
      <c r="M69" s="222">
        <v>1497245.99</v>
      </c>
      <c r="N69" s="250">
        <v>7885905.3099999996</v>
      </c>
      <c r="O69" s="250">
        <v>45633550.880000003</v>
      </c>
      <c r="P69" s="250">
        <v>59233909.049999997</v>
      </c>
      <c r="Q69" s="85">
        <f>M69+N69+O69+P69</f>
        <v>114250611.22999999</v>
      </c>
      <c r="R69" s="67">
        <v>11000000</v>
      </c>
      <c r="S69" s="250">
        <v>10996349.42</v>
      </c>
      <c r="T69" s="36">
        <v>125095286</v>
      </c>
      <c r="U69" s="36">
        <v>26027380</v>
      </c>
      <c r="V69" s="37">
        <v>13834009</v>
      </c>
      <c r="W69" s="100">
        <f>SUM(T69:V69)</f>
        <v>164956675</v>
      </c>
      <c r="X69" s="236" t="s">
        <v>239</v>
      </c>
      <c r="Y69" s="74" t="s">
        <v>434</v>
      </c>
      <c r="Z69" s="236" t="s">
        <v>239</v>
      </c>
      <c r="AA69" s="74" t="s">
        <v>435</v>
      </c>
      <c r="AB69" s="236"/>
      <c r="AC69" s="39"/>
      <c r="AD69" s="9"/>
    </row>
    <row r="70" spans="1:30" ht="97.5" customHeight="1" x14ac:dyDescent="0.3">
      <c r="A70" s="59" t="s">
        <v>408</v>
      </c>
      <c r="B70" s="234" t="s">
        <v>424</v>
      </c>
      <c r="C70" s="234" t="s">
        <v>436</v>
      </c>
      <c r="D70" s="29">
        <v>42993</v>
      </c>
      <c r="E70" s="56" t="s">
        <v>437</v>
      </c>
      <c r="F70" s="29">
        <v>43534</v>
      </c>
      <c r="G70" s="262" t="s">
        <v>438</v>
      </c>
      <c r="H70" s="216"/>
      <c r="I70" s="27" t="s">
        <v>439</v>
      </c>
      <c r="J70" s="28">
        <v>6069</v>
      </c>
      <c r="K70" s="29">
        <v>43039</v>
      </c>
      <c r="L70" s="29"/>
      <c r="M70" s="222"/>
      <c r="N70" s="250"/>
      <c r="O70" s="250"/>
      <c r="P70" s="250"/>
      <c r="Q70" s="85"/>
      <c r="R70" s="67">
        <v>2147000</v>
      </c>
      <c r="S70" s="250">
        <v>2147000</v>
      </c>
      <c r="T70" s="36">
        <v>2438035.6</v>
      </c>
      <c r="U70" s="36">
        <v>15195857.18</v>
      </c>
      <c r="V70" s="37">
        <v>1147266.3500000001</v>
      </c>
      <c r="W70" s="100">
        <f>SUM(T70:V70)</f>
        <v>18781159.130000003</v>
      </c>
      <c r="X70" s="236" t="s">
        <v>239</v>
      </c>
      <c r="Y70" s="74">
        <v>4458999.1100000003</v>
      </c>
      <c r="Z70" s="236" t="s">
        <v>239</v>
      </c>
      <c r="AA70" s="74" t="s">
        <v>440</v>
      </c>
      <c r="AB70" s="236"/>
      <c r="AC70" s="39"/>
      <c r="AD70" s="9"/>
    </row>
    <row r="71" spans="1:30" ht="97.5" customHeight="1" x14ac:dyDescent="0.3">
      <c r="A71" s="59" t="s">
        <v>408</v>
      </c>
      <c r="B71" s="234" t="s">
        <v>441</v>
      </c>
      <c r="C71" s="234" t="s">
        <v>442</v>
      </c>
      <c r="D71" s="56" t="s">
        <v>443</v>
      </c>
      <c r="E71" s="56">
        <v>44167</v>
      </c>
      <c r="F71" s="29">
        <v>44521</v>
      </c>
      <c r="G71" s="262" t="s">
        <v>444</v>
      </c>
      <c r="H71" s="226"/>
      <c r="I71" s="27" t="s">
        <v>445</v>
      </c>
      <c r="J71" s="28">
        <v>6174</v>
      </c>
      <c r="K71" s="29">
        <v>43847</v>
      </c>
      <c r="L71" s="29"/>
      <c r="M71" s="222"/>
      <c r="N71" s="250"/>
      <c r="O71" s="250"/>
      <c r="P71" s="250"/>
      <c r="Q71" s="85"/>
      <c r="R71" s="67">
        <v>176030311.97</v>
      </c>
      <c r="S71" s="250">
        <v>175437602.28999999</v>
      </c>
      <c r="T71" s="36"/>
      <c r="U71" s="36"/>
      <c r="V71" s="37"/>
      <c r="W71" s="100"/>
      <c r="X71" s="236" t="s">
        <v>81</v>
      </c>
      <c r="Y71" s="74">
        <v>10140889.34</v>
      </c>
      <c r="Z71" s="236" t="s">
        <v>81</v>
      </c>
      <c r="AA71" s="74">
        <v>3046746.02</v>
      </c>
      <c r="AB71" s="236"/>
      <c r="AC71" s="39"/>
      <c r="AD71" s="9"/>
    </row>
    <row r="72" spans="1:30" ht="182.25" customHeight="1" x14ac:dyDescent="0.3">
      <c r="A72" s="59" t="s">
        <v>408</v>
      </c>
      <c r="B72" s="234" t="s">
        <v>31</v>
      </c>
      <c r="C72" s="234" t="s">
        <v>446</v>
      </c>
      <c r="D72" s="56" t="s">
        <v>447</v>
      </c>
      <c r="E72" s="56" t="s">
        <v>448</v>
      </c>
      <c r="F72" s="29">
        <v>44605</v>
      </c>
      <c r="G72" s="262" t="s">
        <v>449</v>
      </c>
      <c r="H72" s="226"/>
      <c r="I72" s="27" t="s">
        <v>450</v>
      </c>
      <c r="J72" s="28">
        <v>6174</v>
      </c>
      <c r="K72" s="29">
        <v>43847</v>
      </c>
      <c r="L72" s="29"/>
      <c r="M72" s="222"/>
      <c r="N72" s="250"/>
      <c r="O72" s="250"/>
      <c r="P72" s="250"/>
      <c r="Q72" s="85"/>
      <c r="R72" s="67">
        <v>8100000</v>
      </c>
      <c r="S72" s="250">
        <v>8100000</v>
      </c>
      <c r="T72" s="36" t="s">
        <v>275</v>
      </c>
      <c r="U72" s="36" t="s">
        <v>451</v>
      </c>
      <c r="V72" s="37" t="s">
        <v>452</v>
      </c>
      <c r="W72" s="100">
        <f>T72+U72+V72</f>
        <v>62840329.079999998</v>
      </c>
      <c r="X72" s="236"/>
      <c r="Y72" s="74"/>
      <c r="Z72" s="236"/>
      <c r="AA72" s="74"/>
      <c r="AB72" s="236"/>
      <c r="AC72" s="39"/>
      <c r="AD72" s="9"/>
    </row>
    <row r="73" spans="1:30" ht="249.75" customHeight="1" x14ac:dyDescent="0.3">
      <c r="A73" s="59" t="s">
        <v>408</v>
      </c>
      <c r="B73" s="234" t="s">
        <v>453</v>
      </c>
      <c r="C73" s="234" t="s">
        <v>454</v>
      </c>
      <c r="D73" s="56" t="s">
        <v>455</v>
      </c>
      <c r="E73" s="56">
        <v>44916</v>
      </c>
      <c r="F73" s="29">
        <v>45283</v>
      </c>
      <c r="G73" s="262" t="s">
        <v>456</v>
      </c>
      <c r="H73" s="216"/>
      <c r="I73" s="27" t="s">
        <v>450</v>
      </c>
      <c r="J73" s="28">
        <v>6350</v>
      </c>
      <c r="K73" s="29">
        <v>44638</v>
      </c>
      <c r="L73" s="29"/>
      <c r="M73" s="222">
        <v>957946.81</v>
      </c>
      <c r="N73" s="250">
        <v>9888255.8000000007</v>
      </c>
      <c r="O73" s="250">
        <v>12921000</v>
      </c>
      <c r="P73" s="250">
        <v>15591000</v>
      </c>
      <c r="Q73" s="85">
        <f>N73+O73+P73+M73</f>
        <v>39358202.609999999</v>
      </c>
      <c r="R73" s="67">
        <v>20519052.59</v>
      </c>
      <c r="S73" s="250">
        <v>20451268.66</v>
      </c>
      <c r="T73" s="36">
        <v>15617141.619999999</v>
      </c>
      <c r="U73" s="36">
        <v>333750.59999999998</v>
      </c>
      <c r="V73" s="37">
        <v>755628.07</v>
      </c>
      <c r="W73" s="100">
        <f>T73+U73+V73</f>
        <v>16706520.289999999</v>
      </c>
      <c r="X73" s="236" t="s">
        <v>366</v>
      </c>
      <c r="Y73" s="74">
        <v>1503246.9</v>
      </c>
      <c r="Z73" s="236" t="s">
        <v>366</v>
      </c>
      <c r="AA73" s="74">
        <v>165805.69</v>
      </c>
      <c r="AB73" s="236"/>
      <c r="AC73" s="39"/>
      <c r="AD73" s="9"/>
    </row>
    <row r="74" spans="1:30" ht="120" customHeight="1" x14ac:dyDescent="0.3">
      <c r="A74" s="59" t="s">
        <v>408</v>
      </c>
      <c r="B74" s="234" t="s">
        <v>457</v>
      </c>
      <c r="C74" s="234" t="s">
        <v>458</v>
      </c>
      <c r="D74" s="56" t="s">
        <v>459</v>
      </c>
      <c r="E74" s="56">
        <v>45737</v>
      </c>
      <c r="F74" s="29">
        <v>46092</v>
      </c>
      <c r="G74" s="262" t="s">
        <v>460</v>
      </c>
      <c r="H74" s="216"/>
      <c r="I74" s="27" t="s">
        <v>450</v>
      </c>
      <c r="J74" s="28" t="s">
        <v>461</v>
      </c>
      <c r="K74" s="29">
        <v>45408</v>
      </c>
      <c r="L74" s="29"/>
      <c r="M74" s="222">
        <v>980949.19</v>
      </c>
      <c r="N74" s="222">
        <v>3464436.05</v>
      </c>
      <c r="O74" s="222">
        <v>101395837.31999999</v>
      </c>
      <c r="P74" s="222">
        <v>61183718.68</v>
      </c>
      <c r="Q74" s="85">
        <f>N74+O74+P74+M74</f>
        <v>167024941.23999998</v>
      </c>
      <c r="R74" s="67">
        <v>13310000</v>
      </c>
      <c r="S74" s="250">
        <v>7330000</v>
      </c>
      <c r="T74" s="36">
        <v>120488290.05</v>
      </c>
      <c r="U74" s="36">
        <v>69031</v>
      </c>
      <c r="V74" s="37">
        <v>3109680.16</v>
      </c>
      <c r="W74" s="100">
        <f>T74+U74+V74</f>
        <v>123667001.20999999</v>
      </c>
      <c r="X74" s="236"/>
      <c r="Y74" s="74"/>
      <c r="Z74" s="236"/>
      <c r="AA74" s="74"/>
      <c r="AB74" s="236"/>
      <c r="AC74" s="39"/>
      <c r="AD74" s="9"/>
    </row>
    <row r="75" spans="1:30" ht="120" customHeight="1" x14ac:dyDescent="0.3">
      <c r="A75" s="59" t="s">
        <v>408</v>
      </c>
      <c r="B75" s="234" t="s">
        <v>462</v>
      </c>
      <c r="C75" s="234" t="s">
        <v>463</v>
      </c>
      <c r="D75" s="56" t="s">
        <v>1059</v>
      </c>
      <c r="E75" s="56">
        <v>45838</v>
      </c>
      <c r="F75" s="29">
        <v>46206</v>
      </c>
      <c r="G75" s="262" t="s">
        <v>464</v>
      </c>
      <c r="H75" s="216"/>
      <c r="I75" s="27" t="s">
        <v>450</v>
      </c>
      <c r="J75" s="28">
        <v>6464</v>
      </c>
      <c r="K75" s="29">
        <v>45552</v>
      </c>
      <c r="L75" s="29"/>
      <c r="M75" s="222">
        <v>407972.11</v>
      </c>
      <c r="N75" s="250">
        <v>5428454.54</v>
      </c>
      <c r="O75" s="250">
        <v>33127955.109999999</v>
      </c>
      <c r="P75" s="250">
        <v>5074913</v>
      </c>
      <c r="Q75" s="85">
        <f>N75+O75+P75+M75</f>
        <v>44039294.759999998</v>
      </c>
      <c r="R75" s="67">
        <v>11300000</v>
      </c>
      <c r="S75" s="250">
        <v>7300000</v>
      </c>
      <c r="T75" s="36">
        <v>20381240.359999999</v>
      </c>
      <c r="U75" s="36">
        <v>20000</v>
      </c>
      <c r="V75" s="37">
        <v>127980</v>
      </c>
      <c r="W75" s="100">
        <f t="shared" ref="W75:W76" si="10">T75+U75+V75</f>
        <v>20529220.359999999</v>
      </c>
      <c r="X75" s="236"/>
      <c r="Y75" s="74"/>
      <c r="Z75" s="236"/>
      <c r="AA75" s="74"/>
      <c r="AB75" s="236"/>
      <c r="AC75" s="39"/>
      <c r="AD75" s="9"/>
    </row>
    <row r="76" spans="1:30" ht="120" customHeight="1" x14ac:dyDescent="0.3">
      <c r="A76" s="59" t="s">
        <v>408</v>
      </c>
      <c r="B76" s="234" t="s">
        <v>465</v>
      </c>
      <c r="C76" s="234" t="str">
        <f>[1]Delibere!$O$211</f>
        <v>Dichiarazione dello stato di emergenza in conseguenza degli eccezionali eventi meteorologici verificatisi nei giorni dal 5 all’8 settembre 2024 nel territorio del comune di Albenga, in provincia di Savona, e nei giorni 16, 17, 26 e 27 ottobre 2024 nel territorio della città metropolitana di Genova e della provincia di Savona</v>
      </c>
      <c r="D76" s="56" t="s">
        <v>1060</v>
      </c>
      <c r="E76" s="56">
        <v>46091</v>
      </c>
      <c r="F76" s="29">
        <v>46453</v>
      </c>
      <c r="G76" s="262" t="s">
        <v>466</v>
      </c>
      <c r="H76" s="216"/>
      <c r="I76" s="27" t="s">
        <v>467</v>
      </c>
      <c r="J76" s="28" t="s">
        <v>468</v>
      </c>
      <c r="K76" s="29"/>
      <c r="L76" s="29"/>
      <c r="M76" s="222">
        <v>1392713.93</v>
      </c>
      <c r="N76" s="250">
        <v>25908867.059999999</v>
      </c>
      <c r="O76" s="250">
        <v>143685516.86000001</v>
      </c>
      <c r="P76" s="250">
        <v>503934943.20999998</v>
      </c>
      <c r="Q76" s="85">
        <f>N76+O76+P76+M76</f>
        <v>674922041.05999994</v>
      </c>
      <c r="R76" s="67">
        <v>31770000</v>
      </c>
      <c r="S76" s="250">
        <v>23950000</v>
      </c>
      <c r="T76" s="36">
        <v>15539515.710000001</v>
      </c>
      <c r="U76" s="36">
        <v>712315.04</v>
      </c>
      <c r="V76" s="37">
        <v>2891786.16</v>
      </c>
      <c r="W76" s="100">
        <f t="shared" si="10"/>
        <v>19143616.91</v>
      </c>
      <c r="X76" s="236"/>
      <c r="Y76" s="74"/>
      <c r="Z76" s="236"/>
      <c r="AA76" s="74"/>
      <c r="AB76" s="236"/>
      <c r="AC76" s="39"/>
      <c r="AD76" s="9"/>
    </row>
    <row r="77" spans="1:30" ht="120" customHeight="1" x14ac:dyDescent="0.3">
      <c r="A77" s="59" t="s">
        <v>408</v>
      </c>
      <c r="B77" s="234" t="s">
        <v>469</v>
      </c>
      <c r="C77" s="234" t="s">
        <v>470</v>
      </c>
      <c r="D77" s="56">
        <v>46042</v>
      </c>
      <c r="E77" s="56"/>
      <c r="F77" s="29">
        <v>46407</v>
      </c>
      <c r="G77" s="262" t="s">
        <v>471</v>
      </c>
      <c r="H77" s="216"/>
      <c r="I77" s="27" t="s">
        <v>467</v>
      </c>
      <c r="J77" s="28" t="s">
        <v>472</v>
      </c>
      <c r="K77" s="29"/>
      <c r="L77" s="29"/>
      <c r="M77" s="222" t="s">
        <v>473</v>
      </c>
      <c r="N77" s="250" t="s">
        <v>474</v>
      </c>
      <c r="O77" s="250" t="s">
        <v>475</v>
      </c>
      <c r="P77" s="250" t="s">
        <v>476</v>
      </c>
      <c r="Q77" s="85">
        <v>80596728.549999997</v>
      </c>
      <c r="R77" s="67">
        <v>4300000</v>
      </c>
      <c r="S77" s="250">
        <v>4300000</v>
      </c>
      <c r="T77" s="36"/>
      <c r="U77" s="36"/>
      <c r="V77" s="37"/>
      <c r="W77" s="100"/>
      <c r="X77" s="236"/>
      <c r="Y77" s="74"/>
      <c r="Z77" s="236"/>
      <c r="AA77" s="74"/>
      <c r="AB77" s="236"/>
      <c r="AC77" s="39"/>
      <c r="AD77" s="9"/>
    </row>
    <row r="78" spans="1:30" ht="97.5" customHeight="1" x14ac:dyDescent="0.3">
      <c r="A78" s="234" t="s">
        <v>477</v>
      </c>
      <c r="B78" s="234" t="s">
        <v>31</v>
      </c>
      <c r="C78" s="234" t="s">
        <v>478</v>
      </c>
      <c r="D78" s="29">
        <v>41942</v>
      </c>
      <c r="E78" s="29">
        <v>42123</v>
      </c>
      <c r="F78" s="29">
        <v>42302</v>
      </c>
      <c r="G78" s="234" t="s">
        <v>479</v>
      </c>
      <c r="H78" s="234"/>
      <c r="I78" s="27" t="s">
        <v>480</v>
      </c>
      <c r="J78" s="28">
        <v>5864</v>
      </c>
      <c r="K78" s="29">
        <v>41988</v>
      </c>
      <c r="L78" s="29">
        <v>42877</v>
      </c>
      <c r="M78" s="250">
        <v>683472</v>
      </c>
      <c r="N78" s="250">
        <v>7698389</v>
      </c>
      <c r="O78" s="250">
        <v>19812534</v>
      </c>
      <c r="P78" s="250">
        <v>59590395</v>
      </c>
      <c r="Q78" s="85">
        <f>N78+O78+P78+M78</f>
        <v>87784790</v>
      </c>
      <c r="R78" s="67">
        <v>5500000</v>
      </c>
      <c r="S78" s="36">
        <v>5500000</v>
      </c>
      <c r="T78" s="36">
        <v>25939189</v>
      </c>
      <c r="U78" s="36">
        <v>7246944</v>
      </c>
      <c r="V78" s="36">
        <v>8564299</v>
      </c>
      <c r="W78" s="100">
        <f>SUM(T78:V78)</f>
        <v>41750432</v>
      </c>
      <c r="X78" s="25" t="s">
        <v>481</v>
      </c>
      <c r="Y78" s="108" t="s">
        <v>482</v>
      </c>
      <c r="Z78" s="128">
        <v>43432</v>
      </c>
      <c r="AA78" s="108" t="s">
        <v>483</v>
      </c>
      <c r="AB78" s="236" t="s">
        <v>484</v>
      </c>
      <c r="AC78" s="39"/>
      <c r="AD78" s="9"/>
    </row>
    <row r="79" spans="1:30" ht="97.5" customHeight="1" x14ac:dyDescent="0.3">
      <c r="A79" s="234" t="s">
        <v>477</v>
      </c>
      <c r="B79" s="234" t="s">
        <v>31</v>
      </c>
      <c r="C79" s="234" t="s">
        <v>485</v>
      </c>
      <c r="D79" s="29">
        <v>42045</v>
      </c>
      <c r="E79" s="29">
        <v>42222</v>
      </c>
      <c r="F79" s="29">
        <v>42405</v>
      </c>
      <c r="G79" s="262" t="s">
        <v>486</v>
      </c>
      <c r="H79" s="233"/>
      <c r="I79" s="27" t="s">
        <v>480</v>
      </c>
      <c r="J79" s="28">
        <v>5940</v>
      </c>
      <c r="K79" s="29">
        <v>42131</v>
      </c>
      <c r="L79" s="29" t="s">
        <v>487</v>
      </c>
      <c r="M79" s="250">
        <v>846815.21</v>
      </c>
      <c r="N79" s="250">
        <v>19159424.850000001</v>
      </c>
      <c r="O79" s="250">
        <v>23987761.940000001</v>
      </c>
      <c r="P79" s="250">
        <v>138788489</v>
      </c>
      <c r="Q79" s="85">
        <v>182782491</v>
      </c>
      <c r="R79" s="67">
        <v>9000000</v>
      </c>
      <c r="S79" s="36">
        <f>4500000+4500000</f>
        <v>9000000</v>
      </c>
      <c r="T79" s="36">
        <v>29841916</v>
      </c>
      <c r="U79" s="36">
        <v>11175760</v>
      </c>
      <c r="V79" s="36">
        <v>13026772</v>
      </c>
      <c r="W79" s="100">
        <f>SUM(T79:V79)</f>
        <v>54044448</v>
      </c>
      <c r="X79" s="25" t="s">
        <v>488</v>
      </c>
      <c r="Y79" s="74">
        <v>2157885.3199999998</v>
      </c>
      <c r="Z79" s="164">
        <v>43432</v>
      </c>
      <c r="AA79" s="74" t="s">
        <v>489</v>
      </c>
      <c r="AB79" s="236" t="s">
        <v>484</v>
      </c>
      <c r="AC79" s="39"/>
      <c r="AD79" s="9"/>
    </row>
    <row r="80" spans="1:30" ht="97.5" customHeight="1" x14ac:dyDescent="0.3">
      <c r="A80" s="234" t="s">
        <v>477</v>
      </c>
      <c r="B80" s="234" t="s">
        <v>490</v>
      </c>
      <c r="C80" s="234" t="s">
        <v>491</v>
      </c>
      <c r="D80" s="29">
        <v>42879</v>
      </c>
      <c r="E80" s="29">
        <v>43049</v>
      </c>
      <c r="F80" s="29">
        <v>43239</v>
      </c>
      <c r="G80" s="262" t="s">
        <v>492</v>
      </c>
      <c r="H80" s="226"/>
      <c r="I80" s="27" t="s">
        <v>493</v>
      </c>
      <c r="J80" s="28">
        <v>6061</v>
      </c>
      <c r="K80" s="29">
        <v>42976</v>
      </c>
      <c r="L80" s="29"/>
      <c r="M80" s="237">
        <v>8840572.1199999992</v>
      </c>
      <c r="N80" s="238"/>
      <c r="O80" s="216"/>
      <c r="P80" s="250">
        <v>23221068.510000002</v>
      </c>
      <c r="Q80" s="87">
        <f t="shared" ref="Q80:Q85" si="11">SUM(M80:P80)</f>
        <v>32061640.630000003</v>
      </c>
      <c r="R80" s="67">
        <v>3100000</v>
      </c>
      <c r="S80" s="36">
        <v>3100000</v>
      </c>
      <c r="T80" s="36">
        <v>10401380</v>
      </c>
      <c r="U80" s="36">
        <v>3247018</v>
      </c>
      <c r="V80" s="37">
        <v>3067391</v>
      </c>
      <c r="W80" s="100">
        <f>SUM(T80:V80)</f>
        <v>16715789</v>
      </c>
      <c r="X80" s="236" t="s">
        <v>239</v>
      </c>
      <c r="Y80" s="74" t="s">
        <v>494</v>
      </c>
      <c r="Z80" s="236" t="s">
        <v>495</v>
      </c>
      <c r="AA80" s="74" t="s">
        <v>496</v>
      </c>
      <c r="AB80" s="236"/>
      <c r="AC80" s="39"/>
      <c r="AD80" s="9"/>
    </row>
    <row r="81" spans="1:30" ht="97.5" customHeight="1" x14ac:dyDescent="0.3">
      <c r="A81" s="234" t="s">
        <v>477</v>
      </c>
      <c r="B81" s="234" t="s">
        <v>497</v>
      </c>
      <c r="C81" s="234" t="s">
        <v>498</v>
      </c>
      <c r="D81" s="29">
        <v>43252</v>
      </c>
      <c r="E81" s="29"/>
      <c r="F81" s="29">
        <v>43435</v>
      </c>
      <c r="G81" s="262" t="s">
        <v>499</v>
      </c>
      <c r="H81" s="226"/>
      <c r="I81" s="27" t="s">
        <v>500</v>
      </c>
      <c r="J81" s="28">
        <v>6093</v>
      </c>
      <c r="K81" s="29">
        <v>43266</v>
      </c>
      <c r="L81" s="29"/>
      <c r="M81" s="237">
        <v>7260000</v>
      </c>
      <c r="N81" s="238"/>
      <c r="O81" s="238"/>
      <c r="P81" s="238"/>
      <c r="Q81" s="85">
        <f t="shared" si="11"/>
        <v>7260000</v>
      </c>
      <c r="R81" s="215">
        <v>1500000</v>
      </c>
      <c r="S81" s="36">
        <v>1500000</v>
      </c>
      <c r="T81" s="36"/>
      <c r="U81" s="36"/>
      <c r="V81" s="37"/>
      <c r="W81" s="100"/>
      <c r="X81" s="25"/>
      <c r="Y81" s="74"/>
      <c r="Z81" s="129"/>
      <c r="AA81" s="74"/>
      <c r="AB81" s="236"/>
      <c r="AC81" s="39"/>
      <c r="AD81" s="9"/>
    </row>
    <row r="82" spans="1:30" ht="300.75" customHeight="1" x14ac:dyDescent="0.3">
      <c r="A82" s="234" t="s">
        <v>477</v>
      </c>
      <c r="B82" s="234" t="s">
        <v>501</v>
      </c>
      <c r="C82" s="234" t="s">
        <v>502</v>
      </c>
      <c r="D82" s="56" t="s">
        <v>503</v>
      </c>
      <c r="E82" s="29">
        <v>44026</v>
      </c>
      <c r="F82" s="29">
        <v>44378</v>
      </c>
      <c r="G82" s="262" t="s">
        <v>504</v>
      </c>
      <c r="H82" s="226"/>
      <c r="I82" s="27" t="s">
        <v>505</v>
      </c>
      <c r="J82" s="28">
        <v>6157</v>
      </c>
      <c r="K82" s="29">
        <v>43706</v>
      </c>
      <c r="L82" s="29"/>
      <c r="M82" s="237"/>
      <c r="N82" s="238"/>
      <c r="O82" s="238"/>
      <c r="P82" s="216"/>
      <c r="Q82" s="85">
        <f t="shared" si="11"/>
        <v>0</v>
      </c>
      <c r="R82" s="67">
        <v>45420399.719999999</v>
      </c>
      <c r="S82" s="36">
        <v>45420399.719999999</v>
      </c>
      <c r="T82" s="36"/>
      <c r="U82" s="36">
        <v>842294.03</v>
      </c>
      <c r="V82" s="37">
        <v>2795400.85</v>
      </c>
      <c r="W82" s="100">
        <f t="shared" ref="W82:W90" si="12">T82+U82+V82</f>
        <v>3637694.88</v>
      </c>
      <c r="X82" s="25" t="s">
        <v>81</v>
      </c>
      <c r="Y82" s="74">
        <v>115214.84</v>
      </c>
      <c r="Z82" s="25" t="s">
        <v>81</v>
      </c>
      <c r="AA82" s="74">
        <v>55184.88</v>
      </c>
      <c r="AB82" s="236"/>
      <c r="AC82" s="39"/>
      <c r="AD82" s="9"/>
    </row>
    <row r="83" spans="1:30" ht="97.5" customHeight="1" x14ac:dyDescent="0.3">
      <c r="A83" s="234" t="s">
        <v>477</v>
      </c>
      <c r="B83" s="234" t="s">
        <v>506</v>
      </c>
      <c r="C83" s="234" t="s">
        <v>507</v>
      </c>
      <c r="D83" s="56" t="s">
        <v>508</v>
      </c>
      <c r="E83" s="29">
        <v>44637</v>
      </c>
      <c r="F83" s="29">
        <v>45004</v>
      </c>
      <c r="G83" s="262" t="s">
        <v>509</v>
      </c>
      <c r="H83" s="226"/>
      <c r="I83" s="27" t="s">
        <v>510</v>
      </c>
      <c r="J83" s="28">
        <v>6266</v>
      </c>
      <c r="K83" s="29">
        <v>44309</v>
      </c>
      <c r="L83" s="29"/>
      <c r="M83" s="237">
        <v>572634</v>
      </c>
      <c r="N83" s="237">
        <v>5264510.53</v>
      </c>
      <c r="O83" s="237">
        <v>78575442.989999995</v>
      </c>
      <c r="P83" s="216"/>
      <c r="Q83" s="85">
        <f t="shared" si="11"/>
        <v>84412587.519999996</v>
      </c>
      <c r="R83" s="67">
        <v>30052126.43</v>
      </c>
      <c r="S83" s="36">
        <v>30042590.57</v>
      </c>
      <c r="T83" s="36" t="s">
        <v>511</v>
      </c>
      <c r="U83" s="36">
        <v>394836.25</v>
      </c>
      <c r="V83" s="37">
        <v>494474.18</v>
      </c>
      <c r="W83" s="100">
        <f t="shared" si="12"/>
        <v>58421234.520000003</v>
      </c>
      <c r="X83" s="25" t="s">
        <v>81</v>
      </c>
      <c r="Y83" s="74">
        <v>247640.13</v>
      </c>
      <c r="Z83" s="25" t="s">
        <v>81</v>
      </c>
      <c r="AA83" s="74">
        <v>635486.30000000005</v>
      </c>
      <c r="AB83" s="236"/>
      <c r="AC83" s="39"/>
      <c r="AD83" s="9"/>
    </row>
    <row r="84" spans="1:30" ht="139.5" customHeight="1" x14ac:dyDescent="0.3">
      <c r="A84" s="234" t="s">
        <v>477</v>
      </c>
      <c r="B84" s="234" t="s">
        <v>512</v>
      </c>
      <c r="C84" s="234" t="s">
        <v>513</v>
      </c>
      <c r="D84" s="56" t="s">
        <v>514</v>
      </c>
      <c r="E84" s="29">
        <v>44777</v>
      </c>
      <c r="F84" s="29">
        <v>45164</v>
      </c>
      <c r="G84" s="262" t="s">
        <v>515</v>
      </c>
      <c r="H84" s="216"/>
      <c r="I84" s="27" t="s">
        <v>516</v>
      </c>
      <c r="J84" s="28">
        <v>6313</v>
      </c>
      <c r="K84" s="29">
        <v>44489</v>
      </c>
      <c r="L84" s="29"/>
      <c r="M84" s="237">
        <v>7751388.8799999999</v>
      </c>
      <c r="N84" s="237">
        <v>17930610.41</v>
      </c>
      <c r="O84" s="237">
        <v>124171677.95</v>
      </c>
      <c r="P84" s="216"/>
      <c r="Q84" s="85">
        <f t="shared" si="11"/>
        <v>149853677.24000001</v>
      </c>
      <c r="R84" s="67">
        <v>24020256.32</v>
      </c>
      <c r="S84" s="36">
        <v>24020256.32</v>
      </c>
      <c r="T84" s="36">
        <v>21743809.710000001</v>
      </c>
      <c r="U84" s="36">
        <v>875073.49</v>
      </c>
      <c r="V84" s="37">
        <v>792528.46</v>
      </c>
      <c r="W84" s="100">
        <f t="shared" si="12"/>
        <v>23411411.66</v>
      </c>
      <c r="X84" s="25" t="s">
        <v>366</v>
      </c>
      <c r="Y84" s="74">
        <v>1944528.12</v>
      </c>
      <c r="Z84" s="25" t="s">
        <v>366</v>
      </c>
      <c r="AA84" s="74">
        <v>475728.2</v>
      </c>
      <c r="AB84" s="236"/>
      <c r="AC84" s="39"/>
      <c r="AD84" s="9"/>
    </row>
    <row r="85" spans="1:30" ht="131.25" customHeight="1" x14ac:dyDescent="0.3">
      <c r="A85" s="234" t="s">
        <v>477</v>
      </c>
      <c r="B85" s="234" t="s">
        <v>517</v>
      </c>
      <c r="C85" s="234" t="s">
        <v>518</v>
      </c>
      <c r="D85" s="56" t="s">
        <v>519</v>
      </c>
      <c r="E85" s="29">
        <v>45166</v>
      </c>
      <c r="F85" s="29">
        <v>45543</v>
      </c>
      <c r="G85" s="262" t="s">
        <v>520</v>
      </c>
      <c r="H85" s="216"/>
      <c r="I85" s="27" t="s">
        <v>521</v>
      </c>
      <c r="J85" s="28">
        <v>6383</v>
      </c>
      <c r="K85" s="29">
        <v>44840</v>
      </c>
      <c r="L85" s="29"/>
      <c r="M85" s="237">
        <v>1274500</v>
      </c>
      <c r="N85" s="237">
        <v>20199628.280000001</v>
      </c>
      <c r="O85" s="237">
        <v>69023815.75</v>
      </c>
      <c r="P85" s="216"/>
      <c r="Q85" s="85">
        <f t="shared" si="11"/>
        <v>90497944.030000001</v>
      </c>
      <c r="R85" s="67">
        <f>3250000+28200000</f>
        <v>31450000</v>
      </c>
      <c r="S85" s="36">
        <f>3250000+14100000</f>
        <v>17350000</v>
      </c>
      <c r="T85" s="36">
        <v>58384000.450000003</v>
      </c>
      <c r="U85" s="36">
        <v>367670.4</v>
      </c>
      <c r="V85" s="37">
        <v>541390</v>
      </c>
      <c r="W85" s="100">
        <f t="shared" si="12"/>
        <v>59293060.850000001</v>
      </c>
      <c r="X85" s="25"/>
      <c r="Y85" s="74"/>
      <c r="Z85" s="129"/>
      <c r="AA85" s="74"/>
      <c r="AB85" s="236"/>
      <c r="AC85" s="39"/>
      <c r="AD85" s="9"/>
    </row>
    <row r="86" spans="1:30" ht="131.25" customHeight="1" x14ac:dyDescent="0.3">
      <c r="A86" s="234" t="s">
        <v>477</v>
      </c>
      <c r="B86" s="234" t="s">
        <v>31</v>
      </c>
      <c r="C86" s="234" t="s">
        <v>522</v>
      </c>
      <c r="D86" s="56" t="s">
        <v>523</v>
      </c>
      <c r="E86" s="29">
        <v>45511</v>
      </c>
      <c r="F86" s="29">
        <v>45897</v>
      </c>
      <c r="G86" s="262" t="s">
        <v>524</v>
      </c>
      <c r="H86" s="216"/>
      <c r="I86" s="27" t="s">
        <v>525</v>
      </c>
      <c r="J86" s="28">
        <v>6426</v>
      </c>
      <c r="K86" s="29">
        <v>45239</v>
      </c>
      <c r="L86" s="29"/>
      <c r="M86" s="250">
        <v>655955.48</v>
      </c>
      <c r="N86" s="250">
        <v>64878485.149999999</v>
      </c>
      <c r="O86" s="250"/>
      <c r="P86" s="250"/>
      <c r="Q86" s="100">
        <f>M86+N86+O86+P86</f>
        <v>65534440.629999995</v>
      </c>
      <c r="R86" s="67">
        <v>61187000</v>
      </c>
      <c r="S86" s="36">
        <v>35308500</v>
      </c>
      <c r="T86" s="36">
        <v>76077544.159999996</v>
      </c>
      <c r="U86" s="36">
        <v>21087603.460000001</v>
      </c>
      <c r="V86" s="37">
        <v>12109991.039999999</v>
      </c>
      <c r="W86" s="100">
        <f t="shared" si="12"/>
        <v>109275138.66</v>
      </c>
      <c r="X86" s="25"/>
      <c r="Y86" s="74"/>
      <c r="Z86" s="129"/>
      <c r="AA86" s="74"/>
      <c r="AB86" s="236"/>
      <c r="AC86" s="39"/>
      <c r="AD86" s="9"/>
    </row>
    <row r="87" spans="1:30" ht="131.25" customHeight="1" x14ac:dyDescent="0.3">
      <c r="A87" s="234" t="s">
        <v>477</v>
      </c>
      <c r="B87" s="234" t="s">
        <v>517</v>
      </c>
      <c r="C87" s="234" t="s">
        <v>526</v>
      </c>
      <c r="D87" s="56" t="s">
        <v>527</v>
      </c>
      <c r="E87" s="29">
        <v>45756</v>
      </c>
      <c r="F87" s="29">
        <v>46127</v>
      </c>
      <c r="G87" s="262" t="s">
        <v>528</v>
      </c>
      <c r="H87" s="216"/>
      <c r="I87" s="27" t="s">
        <v>529</v>
      </c>
      <c r="J87" s="28" t="s">
        <v>530</v>
      </c>
      <c r="K87" s="29">
        <v>45443</v>
      </c>
      <c r="L87" s="29"/>
      <c r="M87" s="250">
        <v>44579</v>
      </c>
      <c r="N87" s="250">
        <v>10860553.699999999</v>
      </c>
      <c r="O87" s="250">
        <v>87176307.760000005</v>
      </c>
      <c r="P87" s="250"/>
      <c r="Q87" s="100">
        <f>M87+N87+O87+P87</f>
        <v>98081440.460000008</v>
      </c>
      <c r="R87" s="67">
        <v>20300000</v>
      </c>
      <c r="S87" s="36">
        <v>12400000</v>
      </c>
      <c r="T87" s="36">
        <v>17252696</v>
      </c>
      <c r="U87" s="36">
        <v>24000</v>
      </c>
      <c r="V87" s="37">
        <v>50000</v>
      </c>
      <c r="W87" s="100">
        <f t="shared" si="12"/>
        <v>17326696</v>
      </c>
      <c r="X87" s="25"/>
      <c r="Y87" s="74"/>
      <c r="Z87" s="129"/>
      <c r="AA87" s="74"/>
      <c r="AB87" s="236"/>
      <c r="AC87" s="39"/>
      <c r="AD87" s="9"/>
    </row>
    <row r="88" spans="1:30" ht="131.25" customHeight="1" x14ac:dyDescent="0.3">
      <c r="A88" s="234" t="s">
        <v>477</v>
      </c>
      <c r="B88" s="234" t="s">
        <v>531</v>
      </c>
      <c r="C88" s="234" t="s">
        <v>532</v>
      </c>
      <c r="D88" s="56" t="s">
        <v>1061</v>
      </c>
      <c r="E88" s="29">
        <v>45852</v>
      </c>
      <c r="F88" s="29">
        <v>46241</v>
      </c>
      <c r="G88" s="262" t="s">
        <v>533</v>
      </c>
      <c r="H88" s="216"/>
      <c r="I88" s="27" t="s">
        <v>525</v>
      </c>
      <c r="J88" s="28">
        <v>6467</v>
      </c>
      <c r="K88" s="29">
        <v>45572</v>
      </c>
      <c r="L88" s="197"/>
      <c r="M88" s="250">
        <v>64680</v>
      </c>
      <c r="N88" s="250">
        <v>6037036.9900000002</v>
      </c>
      <c r="O88" s="250">
        <v>37390851.020000003</v>
      </c>
      <c r="P88" s="250">
        <v>10479222.51</v>
      </c>
      <c r="Q88" s="100">
        <f>M88+N88+O88+P88</f>
        <v>53971790.520000003</v>
      </c>
      <c r="R88" s="67">
        <v>8950000</v>
      </c>
      <c r="S88" s="36">
        <v>6475000</v>
      </c>
      <c r="T88" s="36">
        <v>12660496.33</v>
      </c>
      <c r="U88" s="36">
        <v>651137.96</v>
      </c>
      <c r="V88" s="37">
        <v>437497</v>
      </c>
      <c r="W88" s="100">
        <f t="shared" si="12"/>
        <v>13749131.289999999</v>
      </c>
      <c r="X88" s="25"/>
      <c r="Y88" s="74"/>
      <c r="Z88" s="129"/>
      <c r="AA88" s="74"/>
      <c r="AB88" s="236"/>
      <c r="AC88" s="39"/>
      <c r="AD88" s="9"/>
    </row>
    <row r="89" spans="1:30" ht="131.25" customHeight="1" x14ac:dyDescent="0.3">
      <c r="A89" s="234" t="s">
        <v>477</v>
      </c>
      <c r="B89" s="234" t="s">
        <v>534</v>
      </c>
      <c r="C89" s="234" t="str">
        <f>[1]Delibere!$O$186</f>
        <v>Dichiarazione dello stato di emergenza in conseguenza degli eccezionali eventi meteorologici verificatisi nei giorni dal 9 giugno al 13 luglio 2024 nel territorio delle province di Bergamo e di Brescia</v>
      </c>
      <c r="D89" s="56" t="s">
        <v>1062</v>
      </c>
      <c r="E89" s="29">
        <v>45932</v>
      </c>
      <c r="F89" s="29">
        <v>46324</v>
      </c>
      <c r="G89" s="262" t="s">
        <v>535</v>
      </c>
      <c r="H89" s="216"/>
      <c r="I89" s="27" t="str">
        <f>$I$88</f>
        <v>Direttore pro-tempore della Direzione generale sicurezza e protezione civile della Regione Lombardia</v>
      </c>
      <c r="J89" s="28" t="s">
        <v>536</v>
      </c>
      <c r="K89" s="29"/>
      <c r="L89" s="29"/>
      <c r="M89" s="46">
        <v>93837</v>
      </c>
      <c r="N89" s="250">
        <v>7968373.7599999998</v>
      </c>
      <c r="O89" s="250">
        <v>47214679</v>
      </c>
      <c r="P89" s="216"/>
      <c r="Q89" s="100">
        <f>M89+N89+O89+P89</f>
        <v>55276889.759999998</v>
      </c>
      <c r="R89" s="67">
        <v>13700000</v>
      </c>
      <c r="S89" s="36">
        <v>9200000</v>
      </c>
      <c r="T89" s="36">
        <v>14078113</v>
      </c>
      <c r="U89" s="36">
        <v>308289.2</v>
      </c>
      <c r="V89" s="37">
        <v>410902.26</v>
      </c>
      <c r="W89" s="100">
        <f t="shared" si="12"/>
        <v>14797304.459999999</v>
      </c>
      <c r="X89" s="25"/>
      <c r="Y89" s="74"/>
      <c r="Z89" s="129"/>
      <c r="AA89" s="74"/>
      <c r="AB89" s="236"/>
      <c r="AC89" s="39"/>
      <c r="AD89" s="9"/>
    </row>
    <row r="90" spans="1:30" ht="131.25" customHeight="1" x14ac:dyDescent="0.3">
      <c r="A90" s="234" t="s">
        <v>477</v>
      </c>
      <c r="B90" s="234" t="s">
        <v>537</v>
      </c>
      <c r="C90" s="234" t="s">
        <v>538</v>
      </c>
      <c r="D90" s="56" t="s">
        <v>1063</v>
      </c>
      <c r="E90" s="29">
        <v>45995</v>
      </c>
      <c r="F90" s="29">
        <v>46365</v>
      </c>
      <c r="G90" s="262" t="s">
        <v>539</v>
      </c>
      <c r="H90" s="216"/>
      <c r="I90" s="27" t="s">
        <v>540</v>
      </c>
      <c r="J90" s="28" t="s">
        <v>541</v>
      </c>
      <c r="K90" s="29"/>
      <c r="L90" s="197"/>
      <c r="M90" s="250">
        <v>57300</v>
      </c>
      <c r="N90" s="250">
        <v>2874496.69</v>
      </c>
      <c r="O90" s="250">
        <v>33531388</v>
      </c>
      <c r="P90" s="250">
        <v>4340319.4000000004</v>
      </c>
      <c r="Q90" s="100">
        <f>M90+N90+O90+P90</f>
        <v>40803504.089999996</v>
      </c>
      <c r="R90" s="67">
        <v>13120000</v>
      </c>
      <c r="S90" s="36">
        <v>7960000</v>
      </c>
      <c r="T90" s="36">
        <v>18422967.920000002</v>
      </c>
      <c r="U90" s="36">
        <v>461175.2</v>
      </c>
      <c r="V90" s="37">
        <v>515553.96</v>
      </c>
      <c r="W90" s="100">
        <f t="shared" si="12"/>
        <v>19399697.080000002</v>
      </c>
      <c r="X90" s="25"/>
      <c r="Y90" s="74"/>
      <c r="Z90" s="129"/>
      <c r="AA90" s="74"/>
      <c r="AB90" s="236"/>
      <c r="AC90" s="39"/>
      <c r="AD90" s="9"/>
    </row>
    <row r="91" spans="1:30" ht="131.25" customHeight="1" x14ac:dyDescent="0.3">
      <c r="A91" s="234" t="s">
        <v>477</v>
      </c>
      <c r="B91" s="234" t="s">
        <v>542</v>
      </c>
      <c r="C91" s="234" t="s">
        <v>543</v>
      </c>
      <c r="D91" s="56">
        <v>45966</v>
      </c>
      <c r="E91" s="29"/>
      <c r="F91" s="29">
        <v>46331</v>
      </c>
      <c r="G91" s="262" t="s">
        <v>544</v>
      </c>
      <c r="H91" s="216"/>
      <c r="I91" s="27" t="s">
        <v>545</v>
      </c>
      <c r="J91" s="28" t="s">
        <v>546</v>
      </c>
      <c r="K91" s="29"/>
      <c r="L91" s="197"/>
      <c r="M91" s="250">
        <v>898474.2</v>
      </c>
      <c r="N91" s="250">
        <v>22198050.84</v>
      </c>
      <c r="O91" s="250">
        <v>77849110</v>
      </c>
      <c r="P91" s="250">
        <v>24015561.870000001</v>
      </c>
      <c r="Q91" s="100">
        <v>124961196.91</v>
      </c>
      <c r="R91" s="67">
        <v>10100000</v>
      </c>
      <c r="S91" s="36">
        <v>9700000</v>
      </c>
      <c r="T91" s="36"/>
      <c r="U91" s="36"/>
      <c r="V91" s="37"/>
      <c r="W91" s="100"/>
      <c r="X91" s="25"/>
      <c r="Y91" s="74"/>
      <c r="Z91" s="129"/>
      <c r="AA91" s="74"/>
      <c r="AB91" s="236"/>
      <c r="AC91" s="39"/>
      <c r="AD91" s="9"/>
    </row>
    <row r="92" spans="1:30" ht="97.5" customHeight="1" x14ac:dyDescent="0.3">
      <c r="A92" s="234" t="s">
        <v>547</v>
      </c>
      <c r="B92" s="234" t="s">
        <v>31</v>
      </c>
      <c r="C92" s="234" t="s">
        <v>548</v>
      </c>
      <c r="D92" s="56" t="s">
        <v>549</v>
      </c>
      <c r="E92" s="29">
        <v>41830</v>
      </c>
      <c r="F92" s="56" t="s">
        <v>550</v>
      </c>
      <c r="G92" s="262" t="s">
        <v>551</v>
      </c>
      <c r="H92" s="226"/>
      <c r="I92" s="27" t="s">
        <v>552</v>
      </c>
      <c r="J92" s="28">
        <v>5798</v>
      </c>
      <c r="K92" s="29">
        <v>41675</v>
      </c>
      <c r="L92" s="29">
        <v>42916</v>
      </c>
      <c r="M92" s="250">
        <f>3416337.12+1755703.11</f>
        <v>5172040.2300000004</v>
      </c>
      <c r="N92" s="250">
        <f>227694650.38+128361014.94</f>
        <v>356055665.31999999</v>
      </c>
      <c r="O92" s="250">
        <f>13526079.38+6969507.43</f>
        <v>20495586.810000002</v>
      </c>
      <c r="P92" s="250">
        <f>13365855.46+2921588.18</f>
        <v>16287443.640000001</v>
      </c>
      <c r="Q92" s="85">
        <f>SUM(M92:P92)</f>
        <v>398010736</v>
      </c>
      <c r="R92" s="67">
        <v>20300000</v>
      </c>
      <c r="S92" s="250">
        <f>15300000+5000000</f>
        <v>20300000</v>
      </c>
      <c r="T92" s="36">
        <v>264656844.16</v>
      </c>
      <c r="U92" s="36">
        <v>24211452.949999999</v>
      </c>
      <c r="V92" s="37">
        <v>22648041.539999999</v>
      </c>
      <c r="W92" s="100">
        <f>T92+U92+V92</f>
        <v>311516338.65000004</v>
      </c>
      <c r="X92" s="25" t="s">
        <v>553</v>
      </c>
      <c r="Y92" s="76">
        <v>3283622.44</v>
      </c>
      <c r="Z92" s="128" t="s">
        <v>554</v>
      </c>
      <c r="AA92" s="76" t="s">
        <v>555</v>
      </c>
      <c r="AB92" s="236" t="s">
        <v>556</v>
      </c>
      <c r="AC92" s="40"/>
      <c r="AD92" s="10"/>
    </row>
    <row r="93" spans="1:30" ht="97.5" customHeight="1" x14ac:dyDescent="0.3">
      <c r="A93" s="234" t="s">
        <v>547</v>
      </c>
      <c r="B93" s="234" t="s">
        <v>31</v>
      </c>
      <c r="C93" s="234" t="s">
        <v>557</v>
      </c>
      <c r="D93" s="29">
        <v>41820</v>
      </c>
      <c r="E93" s="29">
        <v>41985</v>
      </c>
      <c r="F93" s="29">
        <v>42180</v>
      </c>
      <c r="G93" s="262" t="s">
        <v>558</v>
      </c>
      <c r="H93" s="226"/>
      <c r="I93" s="27" t="s">
        <v>552</v>
      </c>
      <c r="J93" s="28">
        <v>5847</v>
      </c>
      <c r="K93" s="29">
        <v>41878</v>
      </c>
      <c r="L93" s="29">
        <v>43100</v>
      </c>
      <c r="M93" s="250">
        <v>664208.32999999996</v>
      </c>
      <c r="N93" s="250">
        <v>6109362.2599999998</v>
      </c>
      <c r="O93" s="250">
        <v>149417765.47999999</v>
      </c>
      <c r="P93" s="250">
        <v>209990188.75999999</v>
      </c>
      <c r="Q93" s="85">
        <f>SUM(M93:P93)</f>
        <v>366181524.82999998</v>
      </c>
      <c r="R93" s="67">
        <v>10000000</v>
      </c>
      <c r="S93" s="250">
        <v>10000000</v>
      </c>
      <c r="T93" s="36">
        <v>146312802.59999999</v>
      </c>
      <c r="U93" s="36">
        <v>37786181.640000001</v>
      </c>
      <c r="V93" s="37">
        <v>37304754.32</v>
      </c>
      <c r="W93" s="100">
        <f>T93+U93+V93</f>
        <v>221403738.56</v>
      </c>
      <c r="X93" s="25" t="s">
        <v>559</v>
      </c>
      <c r="Y93" s="76">
        <v>10335864.9</v>
      </c>
      <c r="Z93" s="128" t="s">
        <v>560</v>
      </c>
      <c r="AA93" s="76" t="s">
        <v>561</v>
      </c>
      <c r="AB93" s="236" t="s">
        <v>562</v>
      </c>
      <c r="AC93" s="40"/>
      <c r="AD93" s="10"/>
    </row>
    <row r="94" spans="1:30" ht="97.5" customHeight="1" x14ac:dyDescent="0.3">
      <c r="A94" s="234" t="s">
        <v>563</v>
      </c>
      <c r="B94" s="234" t="s">
        <v>31</v>
      </c>
      <c r="C94" s="234" t="s">
        <v>564</v>
      </c>
      <c r="D94" s="56">
        <v>42166</v>
      </c>
      <c r="E94" s="29">
        <v>42342</v>
      </c>
      <c r="F94" s="56" t="s">
        <v>565</v>
      </c>
      <c r="G94" s="262" t="s">
        <v>566</v>
      </c>
      <c r="H94" s="233"/>
      <c r="I94" s="27" t="s">
        <v>552</v>
      </c>
      <c r="J94" s="28">
        <v>5962</v>
      </c>
      <c r="K94" s="29">
        <v>42202</v>
      </c>
      <c r="L94" s="29"/>
      <c r="M94" s="250">
        <v>3462407.82</v>
      </c>
      <c r="N94" s="41"/>
      <c r="O94" s="250">
        <v>87514421.670000002</v>
      </c>
      <c r="P94" s="250">
        <v>5803624.9299999997</v>
      </c>
      <c r="Q94" s="85">
        <f>SUM(M94:P94)</f>
        <v>96780454.419999987</v>
      </c>
      <c r="R94" s="67">
        <v>18000000</v>
      </c>
      <c r="S94" s="250">
        <f>9000000+8999821.55</f>
        <v>17999821.550000001</v>
      </c>
      <c r="T94" s="36">
        <v>79637861</v>
      </c>
      <c r="U94" s="36">
        <v>8415531</v>
      </c>
      <c r="V94" s="37">
        <v>3109810</v>
      </c>
      <c r="W94" s="100">
        <f>SUM(T94:V94)</f>
        <v>91163202</v>
      </c>
      <c r="X94" s="25" t="s">
        <v>567</v>
      </c>
      <c r="Y94" s="108">
        <v>2186069.4300000002</v>
      </c>
      <c r="Z94" s="128" t="s">
        <v>560</v>
      </c>
      <c r="AA94" s="108" t="s">
        <v>568</v>
      </c>
      <c r="AB94" s="236" t="s">
        <v>569</v>
      </c>
      <c r="AC94" s="40"/>
      <c r="AD94" s="10"/>
    </row>
    <row r="95" spans="1:30" ht="97.5" customHeight="1" x14ac:dyDescent="0.3">
      <c r="A95" s="234" t="s">
        <v>563</v>
      </c>
      <c r="B95" s="234" t="s">
        <v>570</v>
      </c>
      <c r="C95" s="234" t="s">
        <v>571</v>
      </c>
      <c r="D95" s="56">
        <v>43041</v>
      </c>
      <c r="E95" s="29">
        <v>43216</v>
      </c>
      <c r="F95" s="56">
        <v>43401</v>
      </c>
      <c r="G95" s="262" t="s">
        <v>572</v>
      </c>
      <c r="H95" s="216"/>
      <c r="I95" s="27" t="s">
        <v>573</v>
      </c>
      <c r="J95" s="28">
        <v>6083</v>
      </c>
      <c r="K95" s="29">
        <v>43179</v>
      </c>
      <c r="L95" s="29"/>
      <c r="M95" s="250"/>
      <c r="N95" s="41"/>
      <c r="O95" s="250"/>
      <c r="P95" s="250"/>
      <c r="Q95" s="85"/>
      <c r="R95" s="67">
        <v>4800000</v>
      </c>
      <c r="S95" s="250">
        <v>4800000</v>
      </c>
      <c r="T95" s="36"/>
      <c r="U95" s="36"/>
      <c r="V95" s="37"/>
      <c r="W95" s="100"/>
      <c r="X95" s="25"/>
      <c r="Y95" s="108"/>
      <c r="Z95" s="128"/>
      <c r="AA95" s="108"/>
      <c r="AB95" s="236"/>
      <c r="AC95" s="40"/>
      <c r="AD95" s="10"/>
    </row>
    <row r="96" spans="1:30" ht="409.6" customHeight="1" x14ac:dyDescent="0.3">
      <c r="A96" s="234" t="s">
        <v>563</v>
      </c>
      <c r="B96" s="234" t="s">
        <v>574</v>
      </c>
      <c r="C96" s="234" t="s">
        <v>575</v>
      </c>
      <c r="D96" s="56" t="s">
        <v>576</v>
      </c>
      <c r="E96" s="56" t="s">
        <v>577</v>
      </c>
      <c r="F96" s="56">
        <v>46022</v>
      </c>
      <c r="G96" s="262" t="s">
        <v>578</v>
      </c>
      <c r="H96" s="216"/>
      <c r="I96" s="27" t="s">
        <v>573</v>
      </c>
      <c r="J96" s="28">
        <v>6377</v>
      </c>
      <c r="K96" s="29">
        <v>44821</v>
      </c>
      <c r="L96" s="29"/>
      <c r="M96" s="250"/>
      <c r="N96" s="41"/>
      <c r="O96" s="250"/>
      <c r="P96" s="250"/>
      <c r="Q96" s="85"/>
      <c r="R96" s="67">
        <v>6100000</v>
      </c>
      <c r="S96" s="250">
        <v>6100000</v>
      </c>
      <c r="T96" s="36"/>
      <c r="U96" s="36"/>
      <c r="V96" s="37"/>
      <c r="W96" s="100"/>
      <c r="X96" s="25"/>
      <c r="Y96" s="108"/>
      <c r="Z96" s="128"/>
      <c r="AA96" s="108"/>
      <c r="AB96" s="236"/>
      <c r="AC96" s="40"/>
      <c r="AD96" s="10"/>
    </row>
    <row r="97" spans="1:30" ht="157.5" customHeight="1" x14ac:dyDescent="0.3">
      <c r="A97" s="234" t="s">
        <v>563</v>
      </c>
      <c r="B97" s="234" t="s">
        <v>570</v>
      </c>
      <c r="C97" s="234" t="s">
        <v>579</v>
      </c>
      <c r="D97" s="56">
        <v>45071</v>
      </c>
      <c r="E97" s="29">
        <v>45783</v>
      </c>
      <c r="F97" s="56">
        <v>45802</v>
      </c>
      <c r="G97" s="262" t="s">
        <v>1064</v>
      </c>
      <c r="H97" s="216"/>
      <c r="I97" s="39" t="s">
        <v>573</v>
      </c>
      <c r="J97" s="28">
        <v>6421</v>
      </c>
      <c r="K97" s="29">
        <v>45204</v>
      </c>
      <c r="L97" s="29"/>
      <c r="M97" s="250">
        <v>1161.1600000000001</v>
      </c>
      <c r="N97" s="250">
        <v>6130000</v>
      </c>
      <c r="O97" s="250">
        <v>63550000</v>
      </c>
      <c r="P97" s="250"/>
      <c r="Q97" s="85">
        <f>SUM(M97:P97)</f>
        <v>69681161.159999996</v>
      </c>
      <c r="R97" s="67">
        <v>4000000</v>
      </c>
      <c r="S97" s="250">
        <v>4000000</v>
      </c>
      <c r="T97" s="36"/>
      <c r="U97" s="36"/>
      <c r="V97" s="37"/>
      <c r="W97" s="100"/>
      <c r="X97" s="25"/>
      <c r="Y97" s="108"/>
      <c r="Z97" s="128"/>
      <c r="AA97" s="108"/>
      <c r="AB97" s="236"/>
      <c r="AC97" s="40"/>
      <c r="AD97" s="10"/>
    </row>
    <row r="98" spans="1:30" ht="112.5" customHeight="1" x14ac:dyDescent="0.3">
      <c r="A98" s="234" t="s">
        <v>563</v>
      </c>
      <c r="B98" s="234" t="s">
        <v>580</v>
      </c>
      <c r="C98" s="234" t="s">
        <v>581</v>
      </c>
      <c r="D98" s="56" t="s">
        <v>582</v>
      </c>
      <c r="E98" s="29">
        <v>45897</v>
      </c>
      <c r="F98" s="56">
        <v>46286</v>
      </c>
      <c r="G98" s="262" t="s">
        <v>583</v>
      </c>
      <c r="H98" s="216"/>
      <c r="I98" s="39" t="s">
        <v>573</v>
      </c>
      <c r="J98" s="28">
        <v>6472</v>
      </c>
      <c r="K98" s="29">
        <v>45594</v>
      </c>
      <c r="L98" s="29"/>
      <c r="M98" s="250">
        <v>1215.5</v>
      </c>
      <c r="N98" s="250">
        <v>17064264.09</v>
      </c>
      <c r="O98" s="250"/>
      <c r="P98" s="250"/>
      <c r="Q98" s="85">
        <f>SUM(M98:P98)</f>
        <v>17065479.59</v>
      </c>
      <c r="R98" s="67">
        <v>16800000</v>
      </c>
      <c r="S98" s="250">
        <v>14275000</v>
      </c>
      <c r="T98" s="36">
        <v>52967186.899999999</v>
      </c>
      <c r="U98" s="36">
        <v>2018064.67</v>
      </c>
      <c r="V98" s="37">
        <v>1774744.27</v>
      </c>
      <c r="W98" s="100">
        <f>SUM(T98:V98)</f>
        <v>56759995.840000004</v>
      </c>
      <c r="X98" s="25"/>
      <c r="Y98" s="108"/>
      <c r="Z98" s="128"/>
      <c r="AA98" s="108"/>
      <c r="AB98" s="236"/>
      <c r="AC98" s="40"/>
      <c r="AD98" s="10"/>
    </row>
    <row r="99" spans="1:30" ht="97.5" customHeight="1" x14ac:dyDescent="0.3">
      <c r="A99" s="234" t="s">
        <v>584</v>
      </c>
      <c r="B99" s="234" t="s">
        <v>31</v>
      </c>
      <c r="C99" s="234" t="s">
        <v>585</v>
      </c>
      <c r="D99" s="56">
        <v>42222</v>
      </c>
      <c r="E99" s="29">
        <v>42410</v>
      </c>
      <c r="F99" s="56">
        <v>42582</v>
      </c>
      <c r="G99" s="262" t="s">
        <v>586</v>
      </c>
      <c r="H99" s="233"/>
      <c r="I99" s="27" t="s">
        <v>587</v>
      </c>
      <c r="J99" s="28">
        <v>5980</v>
      </c>
      <c r="K99" s="29">
        <v>42306</v>
      </c>
      <c r="L99" s="29"/>
      <c r="M99" s="250">
        <v>90585.4</v>
      </c>
      <c r="N99" s="250">
        <v>9686077.6099999994</v>
      </c>
      <c r="O99" s="250">
        <v>48926786.060000002</v>
      </c>
      <c r="P99" s="250">
        <v>138104421.59</v>
      </c>
      <c r="Q99" s="85">
        <f>SUM(M99:P99)</f>
        <v>196807870.66</v>
      </c>
      <c r="R99" s="67">
        <v>6183000</v>
      </c>
      <c r="S99" s="250">
        <v>6181859.1500000004</v>
      </c>
      <c r="T99" s="36">
        <v>83255029</v>
      </c>
      <c r="U99" s="36">
        <v>2591522</v>
      </c>
      <c r="V99" s="37">
        <v>847300</v>
      </c>
      <c r="W99" s="100">
        <f>SUM(T99:V99)</f>
        <v>86693851</v>
      </c>
      <c r="X99" s="25" t="s">
        <v>54</v>
      </c>
      <c r="Y99" s="74">
        <v>730740.49</v>
      </c>
      <c r="Z99" s="128">
        <v>43091</v>
      </c>
      <c r="AA99" s="74">
        <v>5000</v>
      </c>
      <c r="AB99" s="236" t="s">
        <v>588</v>
      </c>
      <c r="AC99" s="40"/>
      <c r="AD99" s="10"/>
    </row>
    <row r="100" spans="1:30" ht="97.5" customHeight="1" x14ac:dyDescent="0.3">
      <c r="A100" s="234" t="s">
        <v>584</v>
      </c>
      <c r="B100" s="234" t="s">
        <v>31</v>
      </c>
      <c r="C100" s="234" t="s">
        <v>589</v>
      </c>
      <c r="D100" s="56">
        <v>42902</v>
      </c>
      <c r="E100" s="56" t="s">
        <v>590</v>
      </c>
      <c r="F100" s="56">
        <v>43445</v>
      </c>
      <c r="G100" s="262" t="s">
        <v>591</v>
      </c>
      <c r="H100" s="216"/>
      <c r="I100" s="27" t="s">
        <v>592</v>
      </c>
      <c r="J100" s="28">
        <v>6067</v>
      </c>
      <c r="K100" s="29">
        <v>43034</v>
      </c>
      <c r="L100" s="29"/>
      <c r="M100" s="250">
        <v>3315681.63</v>
      </c>
      <c r="N100" s="250">
        <v>4268399.74</v>
      </c>
      <c r="O100" s="250">
        <v>38410564.490000002</v>
      </c>
      <c r="P100" s="250">
        <v>53011668.18</v>
      </c>
      <c r="Q100" s="85">
        <f>SUM(M100:P100)</f>
        <v>99006314.039999992</v>
      </c>
      <c r="R100" s="67">
        <v>5400000</v>
      </c>
      <c r="S100" s="250">
        <v>5400000</v>
      </c>
      <c r="T100" s="36">
        <v>19042310</v>
      </c>
      <c r="U100" s="36">
        <v>11217669</v>
      </c>
      <c r="V100" s="37">
        <v>142814</v>
      </c>
      <c r="W100" s="100">
        <f>SUM(T100:V100)</f>
        <v>30402793</v>
      </c>
      <c r="X100" s="128" t="s">
        <v>593</v>
      </c>
      <c r="Y100" s="74">
        <v>2932466.15</v>
      </c>
      <c r="Z100" s="129"/>
      <c r="AA100" s="74"/>
      <c r="AB100" s="236" t="s">
        <v>588</v>
      </c>
      <c r="AC100" s="40"/>
      <c r="AD100" s="10"/>
    </row>
    <row r="101" spans="1:30" ht="97.5" customHeight="1" x14ac:dyDescent="0.3">
      <c r="A101" s="234" t="s">
        <v>594</v>
      </c>
      <c r="B101" s="234" t="s">
        <v>31</v>
      </c>
      <c r="C101" s="234" t="s">
        <v>595</v>
      </c>
      <c r="D101" s="29">
        <v>41451</v>
      </c>
      <c r="E101" s="56" t="s">
        <v>596</v>
      </c>
      <c r="F101" s="29">
        <v>41811</v>
      </c>
      <c r="G101" s="262" t="s">
        <v>597</v>
      </c>
      <c r="H101" s="226"/>
      <c r="I101" s="27" t="s">
        <v>598</v>
      </c>
      <c r="J101" s="28">
        <v>5771</v>
      </c>
      <c r="K101" s="29">
        <v>41495</v>
      </c>
      <c r="L101" s="29">
        <v>42814</v>
      </c>
      <c r="M101" s="250">
        <v>0</v>
      </c>
      <c r="N101" s="250">
        <f>1048026.21+18228895</f>
        <v>19276921.210000001</v>
      </c>
      <c r="O101" s="250">
        <v>10430000</v>
      </c>
      <c r="P101" s="250">
        <f>51700000-N101-O101</f>
        <v>21993078.789999999</v>
      </c>
      <c r="Q101" s="85">
        <f>SUM(N101:P101)</f>
        <v>51700000</v>
      </c>
      <c r="R101" s="67">
        <v>5000000</v>
      </c>
      <c r="S101" s="250">
        <v>5000000</v>
      </c>
      <c r="T101" s="33"/>
      <c r="U101" s="33"/>
      <c r="V101" s="34"/>
      <c r="W101" s="94"/>
      <c r="X101" s="44"/>
      <c r="Y101" s="75"/>
      <c r="Z101" s="44"/>
      <c r="AA101" s="75"/>
      <c r="AB101" s="236" t="s">
        <v>599</v>
      </c>
      <c r="AC101" s="39"/>
      <c r="AD101" s="9"/>
    </row>
    <row r="102" spans="1:30" ht="97.5" customHeight="1" x14ac:dyDescent="0.3">
      <c r="A102" s="58" t="s">
        <v>594</v>
      </c>
      <c r="B102" s="58" t="s">
        <v>600</v>
      </c>
      <c r="C102" s="58" t="s">
        <v>601</v>
      </c>
      <c r="D102" s="29">
        <v>41820</v>
      </c>
      <c r="E102" s="29">
        <v>41985</v>
      </c>
      <c r="F102" s="29">
        <v>42180</v>
      </c>
      <c r="G102" s="239" t="s">
        <v>602</v>
      </c>
      <c r="H102" s="226"/>
      <c r="I102" s="27" t="s">
        <v>598</v>
      </c>
      <c r="J102" s="28">
        <v>5827</v>
      </c>
      <c r="K102" s="29">
        <v>41855</v>
      </c>
      <c r="L102" s="42">
        <v>43281</v>
      </c>
      <c r="M102" s="43">
        <v>0</v>
      </c>
      <c r="N102" s="43">
        <v>16000000</v>
      </c>
      <c r="O102" s="43">
        <v>24000000</v>
      </c>
      <c r="P102" s="43"/>
      <c r="Q102" s="87">
        <f>N102+O102</f>
        <v>40000000</v>
      </c>
      <c r="R102" s="71">
        <v>3700000</v>
      </c>
      <c r="S102" s="250">
        <v>3700000</v>
      </c>
      <c r="T102" s="33"/>
      <c r="U102" s="33"/>
      <c r="V102" s="34"/>
      <c r="W102" s="94"/>
      <c r="X102" s="44"/>
      <c r="Y102" s="75"/>
      <c r="Z102" s="44"/>
      <c r="AA102" s="75"/>
      <c r="AB102" s="44" t="s">
        <v>603</v>
      </c>
      <c r="AC102" s="40"/>
      <c r="AD102" s="9"/>
    </row>
    <row r="103" spans="1:30" ht="97.5" customHeight="1" x14ac:dyDescent="0.3">
      <c r="A103" s="234" t="s">
        <v>594</v>
      </c>
      <c r="B103" s="234" t="s">
        <v>604</v>
      </c>
      <c r="C103" s="234" t="s">
        <v>605</v>
      </c>
      <c r="D103" s="29">
        <v>41985</v>
      </c>
      <c r="E103" s="29">
        <v>42166</v>
      </c>
      <c r="F103" s="29">
        <v>42345</v>
      </c>
      <c r="G103" s="262" t="s">
        <v>606</v>
      </c>
      <c r="H103" s="226"/>
      <c r="I103" s="27" t="s">
        <v>598</v>
      </c>
      <c r="J103" s="28">
        <v>5870</v>
      </c>
      <c r="K103" s="29">
        <v>42038</v>
      </c>
      <c r="L103" s="29">
        <v>43190</v>
      </c>
      <c r="M103" s="30">
        <v>257525</v>
      </c>
      <c r="N103" s="30">
        <v>34229808.789999999</v>
      </c>
      <c r="O103" s="30">
        <v>121775862.40000001</v>
      </c>
      <c r="P103" s="30">
        <v>103717315.3</v>
      </c>
      <c r="Q103" s="83">
        <v>259979511.49000001</v>
      </c>
      <c r="R103" s="72">
        <v>31250000</v>
      </c>
      <c r="S103" s="30">
        <v>31250000</v>
      </c>
      <c r="T103" s="30">
        <v>112091315</v>
      </c>
      <c r="U103" s="30">
        <v>17052069</v>
      </c>
      <c r="V103" s="30">
        <v>26521230</v>
      </c>
      <c r="W103" s="83">
        <v>155664615</v>
      </c>
      <c r="X103" s="25" t="s">
        <v>607</v>
      </c>
      <c r="Y103" s="76">
        <v>4692966.43</v>
      </c>
      <c r="Z103" s="128">
        <v>43080</v>
      </c>
      <c r="AA103" s="135">
        <v>4013393</v>
      </c>
      <c r="AB103" s="44" t="s">
        <v>603</v>
      </c>
      <c r="AC103" s="40"/>
      <c r="AD103" s="9"/>
    </row>
    <row r="104" spans="1:30" ht="97.5" customHeight="1" x14ac:dyDescent="0.3">
      <c r="A104" s="234" t="s">
        <v>594</v>
      </c>
      <c r="B104" s="234" t="s">
        <v>608</v>
      </c>
      <c r="C104" s="234" t="s">
        <v>609</v>
      </c>
      <c r="D104" s="29">
        <v>42181</v>
      </c>
      <c r="E104" s="29">
        <v>42377</v>
      </c>
      <c r="F104" s="56" t="s">
        <v>610</v>
      </c>
      <c r="G104" s="262" t="s">
        <v>611</v>
      </c>
      <c r="H104" s="226"/>
      <c r="I104" s="27" t="s">
        <v>612</v>
      </c>
      <c r="J104" s="28">
        <v>5975</v>
      </c>
      <c r="K104" s="29">
        <v>42268</v>
      </c>
      <c r="L104" s="29"/>
      <c r="M104" s="30">
        <v>0</v>
      </c>
      <c r="N104" s="30">
        <v>2538343.56</v>
      </c>
      <c r="O104" s="30">
        <v>46047890</v>
      </c>
      <c r="P104" s="30">
        <v>22748810</v>
      </c>
      <c r="Q104" s="83">
        <f>+M104+N104+O104+P104</f>
        <v>71335043.560000002</v>
      </c>
      <c r="R104" s="72">
        <v>9700000</v>
      </c>
      <c r="S104" s="30">
        <v>9700000</v>
      </c>
      <c r="T104" s="33"/>
      <c r="U104" s="36">
        <v>435616</v>
      </c>
      <c r="V104" s="37">
        <v>23500</v>
      </c>
      <c r="W104" s="83">
        <f>SUM(T104:V104)</f>
        <v>459116</v>
      </c>
      <c r="X104" s="25" t="s">
        <v>209</v>
      </c>
      <c r="Y104" s="76">
        <v>70965.38</v>
      </c>
      <c r="Z104" s="128"/>
      <c r="AA104" s="76"/>
      <c r="AB104" s="44" t="s">
        <v>603</v>
      </c>
      <c r="AC104" s="40"/>
      <c r="AD104" s="9"/>
    </row>
    <row r="105" spans="1:30" ht="97.5" customHeight="1" x14ac:dyDescent="0.3">
      <c r="A105" s="234" t="s">
        <v>594</v>
      </c>
      <c r="B105" s="234" t="s">
        <v>613</v>
      </c>
      <c r="C105" s="234" t="s">
        <v>614</v>
      </c>
      <c r="D105" s="56" t="s">
        <v>615</v>
      </c>
      <c r="E105" s="29">
        <v>42902</v>
      </c>
      <c r="F105" s="56">
        <v>43080</v>
      </c>
      <c r="G105" s="262" t="s">
        <v>616</v>
      </c>
      <c r="H105" s="216"/>
      <c r="I105" s="27" t="s">
        <v>617</v>
      </c>
      <c r="J105" s="28">
        <v>6045</v>
      </c>
      <c r="K105" s="29">
        <v>42788</v>
      </c>
      <c r="L105" s="29"/>
      <c r="M105" s="30">
        <v>316000</v>
      </c>
      <c r="N105" s="30">
        <v>36001100</v>
      </c>
      <c r="O105" s="30">
        <v>218126250</v>
      </c>
      <c r="P105" s="30">
        <v>300165000</v>
      </c>
      <c r="Q105" s="83">
        <f>+M105+N105+O105+P105</f>
        <v>554608350</v>
      </c>
      <c r="R105" s="72">
        <v>56000000</v>
      </c>
      <c r="S105" s="30">
        <v>55816725.75</v>
      </c>
      <c r="T105" s="33">
        <v>0</v>
      </c>
      <c r="U105" s="36">
        <v>44938767.890000001</v>
      </c>
      <c r="V105" s="37">
        <v>85725130.040000007</v>
      </c>
      <c r="W105" s="83">
        <f>SUM(T105:V105)</f>
        <v>130663897.93000001</v>
      </c>
      <c r="X105" s="236" t="s">
        <v>239</v>
      </c>
      <c r="Y105" s="76" t="s">
        <v>618</v>
      </c>
      <c r="Z105" s="236" t="s">
        <v>239</v>
      </c>
      <c r="AA105" s="76" t="s">
        <v>619</v>
      </c>
      <c r="AB105" s="44"/>
      <c r="AC105" s="254" t="s">
        <v>620</v>
      </c>
      <c r="AD105" s="9"/>
    </row>
    <row r="106" spans="1:30" ht="97.5" customHeight="1" x14ac:dyDescent="0.3">
      <c r="A106" s="234" t="s">
        <v>621</v>
      </c>
      <c r="B106" s="234" t="s">
        <v>622</v>
      </c>
      <c r="C106" s="234" t="s">
        <v>623</v>
      </c>
      <c r="D106" s="56">
        <v>43153</v>
      </c>
      <c r="E106" s="29">
        <v>43531</v>
      </c>
      <c r="F106" s="56">
        <v>43883</v>
      </c>
      <c r="G106" s="262" t="s">
        <v>624</v>
      </c>
      <c r="H106" s="226"/>
      <c r="I106" s="27" t="s">
        <v>617</v>
      </c>
      <c r="J106" s="28">
        <v>6094</v>
      </c>
      <c r="K106" s="29">
        <v>43276</v>
      </c>
      <c r="L106" s="29"/>
      <c r="M106" s="30"/>
      <c r="N106" s="30"/>
      <c r="O106" s="30"/>
      <c r="P106" s="30"/>
      <c r="Q106" s="83">
        <f t="shared" ref="Q106:Q110" si="13">+M106+N106+O106+P106</f>
        <v>0</v>
      </c>
      <c r="R106" s="72">
        <v>9600000</v>
      </c>
      <c r="S106" s="30">
        <v>9600000</v>
      </c>
      <c r="T106" s="156"/>
      <c r="U106" s="157"/>
      <c r="V106" s="158"/>
      <c r="W106" s="72"/>
      <c r="X106" s="236"/>
      <c r="Y106" s="76"/>
      <c r="Z106" s="128"/>
      <c r="AA106" s="76"/>
      <c r="AB106" s="44"/>
      <c r="AC106" s="254"/>
      <c r="AD106" s="9"/>
    </row>
    <row r="107" spans="1:30" ht="97.5" customHeight="1" x14ac:dyDescent="0.3">
      <c r="A107" s="234" t="s">
        <v>621</v>
      </c>
      <c r="B107" s="234" t="s">
        <v>625</v>
      </c>
      <c r="C107" s="234" t="s">
        <v>626</v>
      </c>
      <c r="D107" s="56">
        <v>43278</v>
      </c>
      <c r="E107" s="29">
        <v>43642</v>
      </c>
      <c r="F107" s="56">
        <v>44009</v>
      </c>
      <c r="G107" s="262" t="s">
        <v>627</v>
      </c>
      <c r="H107" s="216"/>
      <c r="I107" s="27" t="s">
        <v>628</v>
      </c>
      <c r="J107" s="28">
        <v>6099</v>
      </c>
      <c r="K107" s="29">
        <v>43354</v>
      </c>
      <c r="L107" s="29"/>
      <c r="M107" s="242">
        <v>9880231</v>
      </c>
      <c r="N107" s="238"/>
      <c r="O107" s="238"/>
      <c r="P107" s="216"/>
      <c r="Q107" s="83">
        <f t="shared" si="13"/>
        <v>9880231</v>
      </c>
      <c r="R107" s="72">
        <v>2690000</v>
      </c>
      <c r="S107" s="30">
        <v>2690000</v>
      </c>
      <c r="T107" s="33" t="s">
        <v>629</v>
      </c>
      <c r="U107" s="36" t="s">
        <v>630</v>
      </c>
      <c r="V107" s="37" t="s">
        <v>275</v>
      </c>
      <c r="W107" s="83">
        <f t="shared" ref="W107:W118" si="14">T107+U107+V107</f>
        <v>9242431.4000000004</v>
      </c>
      <c r="X107" s="236" t="s">
        <v>631</v>
      </c>
      <c r="Y107" s="76">
        <v>5700</v>
      </c>
      <c r="Z107" s="128"/>
      <c r="AA107" s="76"/>
      <c r="AB107" s="44"/>
      <c r="AC107" s="254"/>
      <c r="AD107" s="9"/>
    </row>
    <row r="108" spans="1:30" ht="97.5" customHeight="1" x14ac:dyDescent="0.3">
      <c r="A108" s="234" t="s">
        <v>621</v>
      </c>
      <c r="B108" s="234" t="s">
        <v>632</v>
      </c>
      <c r="C108" s="234" t="s">
        <v>633</v>
      </c>
      <c r="D108" s="56" t="s">
        <v>634</v>
      </c>
      <c r="E108" s="29">
        <v>44175</v>
      </c>
      <c r="F108" s="56">
        <v>44322</v>
      </c>
      <c r="G108" s="219" t="s">
        <v>635</v>
      </c>
      <c r="H108" s="220"/>
      <c r="I108" s="27" t="s">
        <v>628</v>
      </c>
      <c r="J108" s="28">
        <v>6170</v>
      </c>
      <c r="K108" s="29">
        <v>43823</v>
      </c>
      <c r="L108" s="29"/>
      <c r="M108" s="242"/>
      <c r="N108" s="238"/>
      <c r="O108" s="238"/>
      <c r="P108" s="216"/>
      <c r="Q108" s="83">
        <f t="shared" si="13"/>
        <v>0</v>
      </c>
      <c r="R108" s="72">
        <v>2869900</v>
      </c>
      <c r="S108" s="30">
        <v>2869900</v>
      </c>
      <c r="T108" s="33" t="s">
        <v>275</v>
      </c>
      <c r="U108" s="36">
        <v>0</v>
      </c>
      <c r="V108" s="37" t="s">
        <v>636</v>
      </c>
      <c r="W108" s="83">
        <f t="shared" si="14"/>
        <v>70000</v>
      </c>
      <c r="X108" s="236"/>
      <c r="Y108" s="76"/>
      <c r="Z108" s="128"/>
      <c r="AA108" s="76"/>
      <c r="AB108" s="44"/>
      <c r="AC108" s="254"/>
      <c r="AD108" s="9"/>
    </row>
    <row r="109" spans="1:30" ht="409.5" customHeight="1" x14ac:dyDescent="0.3">
      <c r="A109" s="234" t="s">
        <v>637</v>
      </c>
      <c r="B109" s="234" t="s">
        <v>638</v>
      </c>
      <c r="C109" s="234" t="s">
        <v>639</v>
      </c>
      <c r="D109" s="153" t="s">
        <v>640</v>
      </c>
      <c r="E109" s="29">
        <v>44167</v>
      </c>
      <c r="F109" s="56">
        <v>44514</v>
      </c>
      <c r="G109" s="217" t="s">
        <v>641</v>
      </c>
      <c r="H109" s="218"/>
      <c r="I109" s="188" t="s">
        <v>642</v>
      </c>
      <c r="J109" s="229" t="s">
        <v>643</v>
      </c>
      <c r="K109" s="29"/>
      <c r="L109" s="29"/>
      <c r="M109" s="281" t="s">
        <v>644</v>
      </c>
      <c r="N109" s="281">
        <v>183685684.96000001</v>
      </c>
      <c r="O109" s="281">
        <v>180221440.11000001</v>
      </c>
      <c r="P109" s="281"/>
      <c r="Q109" s="83">
        <v>382486887.56999999</v>
      </c>
      <c r="R109" s="72">
        <v>557286096.47000003</v>
      </c>
      <c r="S109" s="30">
        <f>528106121.1+798996.15</f>
        <v>528905117.25</v>
      </c>
      <c r="T109" s="33">
        <v>5215683.59</v>
      </c>
      <c r="U109" s="36">
        <v>320936.98</v>
      </c>
      <c r="V109" s="37">
        <v>4565532.0999999996</v>
      </c>
      <c r="W109" s="83">
        <f t="shared" si="14"/>
        <v>10102152.67</v>
      </c>
      <c r="X109" s="236" t="s">
        <v>81</v>
      </c>
      <c r="Y109" s="76">
        <v>23532874.68</v>
      </c>
      <c r="Z109" s="236" t="s">
        <v>81</v>
      </c>
      <c r="AA109" s="76">
        <v>8247025.7300000004</v>
      </c>
      <c r="AB109" s="44"/>
      <c r="AC109" s="254" t="s">
        <v>645</v>
      </c>
      <c r="AD109" s="9"/>
    </row>
    <row r="110" spans="1:30" ht="127.5" customHeight="1" x14ac:dyDescent="0.3">
      <c r="A110" s="234" t="s">
        <v>621</v>
      </c>
      <c r="B110" s="234" t="s">
        <v>646</v>
      </c>
      <c r="C110" s="234" t="s">
        <v>647</v>
      </c>
      <c r="D110" s="56" t="s">
        <v>648</v>
      </c>
      <c r="E110" s="29"/>
      <c r="F110" s="56">
        <v>44491</v>
      </c>
      <c r="G110" s="219" t="s">
        <v>649</v>
      </c>
      <c r="H110" s="220"/>
      <c r="I110" s="27" t="s">
        <v>628</v>
      </c>
      <c r="J110" s="28">
        <v>6265</v>
      </c>
      <c r="K110" s="29">
        <v>44230</v>
      </c>
      <c r="L110" s="29"/>
      <c r="M110" s="242">
        <v>27000</v>
      </c>
      <c r="N110" s="242">
        <v>1114363.6200000001</v>
      </c>
      <c r="O110" s="242">
        <v>5569700</v>
      </c>
      <c r="P110" s="242">
        <v>2534000</v>
      </c>
      <c r="Q110" s="242">
        <f t="shared" si="13"/>
        <v>9245063.620000001</v>
      </c>
      <c r="R110" s="72">
        <v>2390993.41</v>
      </c>
      <c r="S110" s="30">
        <f>1641754.31+749239.11</f>
        <v>2390993.42</v>
      </c>
      <c r="T110" s="36">
        <v>2488678.2000000002</v>
      </c>
      <c r="U110" s="36">
        <v>120214.71</v>
      </c>
      <c r="V110" s="37">
        <v>20141.419999999998</v>
      </c>
      <c r="W110" s="83">
        <f t="shared" si="14"/>
        <v>2629034.33</v>
      </c>
      <c r="X110" s="236" t="s">
        <v>81</v>
      </c>
      <c r="Y110" s="76">
        <v>48480.85</v>
      </c>
      <c r="Z110" s="236" t="s">
        <v>81</v>
      </c>
      <c r="AA110" s="76">
        <v>0</v>
      </c>
      <c r="AB110" s="44"/>
      <c r="AC110" s="254"/>
      <c r="AD110" s="9"/>
    </row>
    <row r="111" spans="1:30" ht="327.75" customHeight="1" x14ac:dyDescent="0.3">
      <c r="A111" s="234" t="s">
        <v>594</v>
      </c>
      <c r="B111" s="159" t="s">
        <v>650</v>
      </c>
      <c r="C111" s="234" t="s">
        <v>651</v>
      </c>
      <c r="D111" s="56" t="s">
        <v>652</v>
      </c>
      <c r="E111" s="29">
        <v>44916</v>
      </c>
      <c r="F111" s="56">
        <v>45283</v>
      </c>
      <c r="G111" s="257" t="s">
        <v>653</v>
      </c>
      <c r="H111" s="216"/>
      <c r="I111" s="160" t="s">
        <v>628</v>
      </c>
      <c r="J111" s="234" t="s">
        <v>654</v>
      </c>
      <c r="K111" s="129">
        <v>44621</v>
      </c>
      <c r="L111" s="29"/>
      <c r="M111" s="282">
        <v>70000</v>
      </c>
      <c r="N111" s="282">
        <v>5290804</v>
      </c>
      <c r="O111" s="282">
        <v>11169358.51</v>
      </c>
      <c r="P111" s="282"/>
      <c r="Q111" s="83">
        <f>M111+N111+O111+P111</f>
        <v>16530162.51</v>
      </c>
      <c r="R111" s="72">
        <v>12435037.32</v>
      </c>
      <c r="S111" s="30">
        <f>8136837.32+3306659.79</f>
        <v>11443497.109999999</v>
      </c>
      <c r="T111" s="190">
        <v>9328000</v>
      </c>
      <c r="U111" s="36">
        <v>355000</v>
      </c>
      <c r="V111" s="37">
        <v>1140000</v>
      </c>
      <c r="W111" s="100">
        <f t="shared" si="14"/>
        <v>10823000</v>
      </c>
      <c r="X111" s="236" t="s">
        <v>655</v>
      </c>
      <c r="Y111" s="76">
        <v>110836.8</v>
      </c>
      <c r="Z111" s="236" t="s">
        <v>655</v>
      </c>
      <c r="AA111" s="76">
        <v>1827800.52</v>
      </c>
      <c r="AB111" s="44"/>
      <c r="AC111" s="254"/>
      <c r="AD111" s="9"/>
    </row>
    <row r="112" spans="1:30" ht="94.5" customHeight="1" x14ac:dyDescent="0.3">
      <c r="A112" s="234" t="s">
        <v>594</v>
      </c>
      <c r="B112" s="234" t="s">
        <v>656</v>
      </c>
      <c r="C112" s="234" t="s">
        <v>657</v>
      </c>
      <c r="D112" s="56" t="s">
        <v>523</v>
      </c>
      <c r="E112" s="29">
        <v>45511</v>
      </c>
      <c r="F112" s="56">
        <v>45897</v>
      </c>
      <c r="G112" s="262" t="s">
        <v>658</v>
      </c>
      <c r="H112" s="226"/>
      <c r="I112" s="185" t="s">
        <v>659</v>
      </c>
      <c r="J112" s="139">
        <v>6429</v>
      </c>
      <c r="K112" s="129">
        <v>45244</v>
      </c>
      <c r="L112" s="197"/>
      <c r="M112" s="30">
        <v>0</v>
      </c>
      <c r="N112" s="30">
        <v>786743.47</v>
      </c>
      <c r="O112" s="30">
        <v>25000</v>
      </c>
      <c r="P112" s="30">
        <v>16008721</v>
      </c>
      <c r="Q112" s="83">
        <f>M112+N112+O112+P112</f>
        <v>16820464.469999999</v>
      </c>
      <c r="R112" s="72">
        <v>4338000</v>
      </c>
      <c r="S112" s="30">
        <v>2494000</v>
      </c>
      <c r="T112" s="190" t="s">
        <v>660</v>
      </c>
      <c r="U112" s="36" t="s">
        <v>661</v>
      </c>
      <c r="V112" s="37" t="s">
        <v>662</v>
      </c>
      <c r="W112" s="100">
        <f t="shared" si="14"/>
        <v>4139891</v>
      </c>
      <c r="X112" s="236"/>
      <c r="Y112" s="76"/>
      <c r="Z112" s="128"/>
      <c r="AA112" s="76"/>
      <c r="AB112" s="44"/>
      <c r="AC112" s="254"/>
      <c r="AD112" s="9"/>
    </row>
    <row r="113" spans="1:30" ht="138" customHeight="1" x14ac:dyDescent="0.3">
      <c r="A113" s="234" t="s">
        <v>594</v>
      </c>
      <c r="B113" s="234" t="s">
        <v>625</v>
      </c>
      <c r="C113" s="234" t="s">
        <v>663</v>
      </c>
      <c r="D113" s="56" t="s">
        <v>664</v>
      </c>
      <c r="E113" s="29">
        <v>45580</v>
      </c>
      <c r="F113" s="56">
        <v>45953</v>
      </c>
      <c r="G113" s="262" t="s">
        <v>665</v>
      </c>
      <c r="H113" s="226"/>
      <c r="I113" s="185" t="s">
        <v>659</v>
      </c>
      <c r="J113" s="139">
        <v>6433</v>
      </c>
      <c r="K113" s="129">
        <v>45282</v>
      </c>
      <c r="L113" s="197"/>
      <c r="M113" s="30">
        <v>145595.71</v>
      </c>
      <c r="N113" s="30">
        <v>1743900.18</v>
      </c>
      <c r="O113" s="30">
        <v>21442500</v>
      </c>
      <c r="P113" s="30">
        <v>0</v>
      </c>
      <c r="Q113" s="83">
        <f>M113+N113+O113+P113</f>
        <v>23331995.890000001</v>
      </c>
      <c r="R113" s="72">
        <v>5860000</v>
      </c>
      <c r="S113" s="30">
        <v>3685000</v>
      </c>
      <c r="T113" s="190" t="s">
        <v>666</v>
      </c>
      <c r="U113" s="36" t="s">
        <v>667</v>
      </c>
      <c r="V113" s="37" t="s">
        <v>668</v>
      </c>
      <c r="W113" s="100">
        <f t="shared" si="14"/>
        <v>14110406</v>
      </c>
      <c r="X113" s="236"/>
      <c r="Y113" s="76"/>
      <c r="Z113" s="128"/>
      <c r="AA113" s="76"/>
      <c r="AB113" s="44"/>
      <c r="AC113" s="254"/>
      <c r="AD113" s="9"/>
    </row>
    <row r="114" spans="1:30" ht="409.5" customHeight="1" x14ac:dyDescent="0.3">
      <c r="A114" s="234" t="s">
        <v>594</v>
      </c>
      <c r="B114" s="234" t="s">
        <v>669</v>
      </c>
      <c r="C114" s="184" t="s">
        <v>670</v>
      </c>
      <c r="D114" s="56" t="s">
        <v>671</v>
      </c>
      <c r="E114" s="29">
        <v>45852</v>
      </c>
      <c r="F114" s="56">
        <v>46241</v>
      </c>
      <c r="G114" s="262" t="s">
        <v>672</v>
      </c>
      <c r="H114" s="226"/>
      <c r="I114" s="185" t="s">
        <v>659</v>
      </c>
      <c r="J114" s="139" t="s">
        <v>673</v>
      </c>
      <c r="K114" s="129">
        <v>45548</v>
      </c>
      <c r="L114" s="29"/>
      <c r="M114" s="208">
        <v>370912.41</v>
      </c>
      <c r="N114" s="208">
        <v>20647826.780000001</v>
      </c>
      <c r="O114" s="208">
        <v>13741950</v>
      </c>
      <c r="P114" s="208">
        <v>2855000</v>
      </c>
      <c r="Q114" s="83">
        <f>M114+N114+O114+P114</f>
        <v>37615689.189999998</v>
      </c>
      <c r="R114" s="72">
        <v>30650000</v>
      </c>
      <c r="S114" s="30">
        <v>23885000</v>
      </c>
      <c r="T114" s="190">
        <v>37256037.649999999</v>
      </c>
      <c r="U114" s="190">
        <v>306040.15999999997</v>
      </c>
      <c r="V114" s="190">
        <v>493501</v>
      </c>
      <c r="W114" s="100">
        <f t="shared" si="14"/>
        <v>38055578.809999995</v>
      </c>
      <c r="X114" s="236"/>
      <c r="Y114" s="76"/>
      <c r="Z114" s="128"/>
      <c r="AA114" s="76"/>
      <c r="AB114" s="44"/>
      <c r="AC114" s="254"/>
      <c r="AD114" s="9"/>
    </row>
    <row r="115" spans="1:30" ht="147.75" customHeight="1" x14ac:dyDescent="0.3">
      <c r="A115" s="234" t="s">
        <v>594</v>
      </c>
      <c r="B115" s="234" t="s">
        <v>674</v>
      </c>
      <c r="C115" s="184" t="str">
        <f>[1]Delibere!$O$192</f>
        <v>Dichiarazione dello stato di emergenza in conseguenza degli eccezionali eventi meteorologici verificatisi nei giorni 4 e 5 settembre 2024 nel territorio dei comuni di Ala di Stura, Balme, di Balangero, di Bussoleno, di Cantoira, di Cavour, di Chialamberto, di Chivasso, di Cintano, di Ciriè, di Coazze, di Cuorgnè, di Feletto, di Fenestrelle, di Front, di Giaglione, di Gravere, di Grosso, di Groscavallo, di Inverso Pinasca, di Lanzo Torinese, di Lemie, di Mathi, di Mattie, di Mompantero, di Noasca, di Nole, di Novalesa, di Oulx, di Pancalieri, di Perosa Argentina, di Pinasca, di Pinerolo, di Pomaretto, di Pont Canavese, di Porte, di Roure, di Rubiana, di San Carlo Canavese, di San Francesco al Campo, di San Germano Chisone, di San Maurizio Canavese, di San Pietro Val Lemina, di Usseglio, di Vauda Canavese, di Venaus, di Villanova Canavese e di Villar Perosa della Città metropolitana di Torino e di Alagna Valsesia, di Campertogno, di Mollia e di Scopa della provincia di Vercelli</v>
      </c>
      <c r="D115" s="56" t="s">
        <v>675</v>
      </c>
      <c r="E115" s="29">
        <v>45966</v>
      </c>
      <c r="F115" s="56">
        <v>46351</v>
      </c>
      <c r="G115" s="262" t="s">
        <v>676</v>
      </c>
      <c r="H115" s="216"/>
      <c r="I115" s="185" t="s">
        <v>659</v>
      </c>
      <c r="J115" s="139" t="s">
        <v>677</v>
      </c>
      <c r="K115" s="129"/>
      <c r="L115" s="29"/>
      <c r="M115" s="242">
        <v>70973.52</v>
      </c>
      <c r="N115" s="242">
        <v>4724521.53</v>
      </c>
      <c r="O115" s="242">
        <v>31074100</v>
      </c>
      <c r="P115" s="242"/>
      <c r="Q115" s="83">
        <f>M115+N115+O115+P115</f>
        <v>35869595.049999997</v>
      </c>
      <c r="R115" s="72">
        <v>19050000</v>
      </c>
      <c r="S115" s="30">
        <v>11925000</v>
      </c>
      <c r="T115" s="36">
        <v>31253431</v>
      </c>
      <c r="U115" s="36">
        <v>800000</v>
      </c>
      <c r="V115" s="37">
        <v>1200000</v>
      </c>
      <c r="W115" s="100">
        <f t="shared" si="14"/>
        <v>33253431</v>
      </c>
      <c r="X115" s="236"/>
      <c r="Y115" s="76"/>
      <c r="Z115" s="128"/>
      <c r="AA115" s="76"/>
      <c r="AB115" s="44"/>
      <c r="AC115" s="254"/>
      <c r="AD115" s="9"/>
    </row>
    <row r="116" spans="1:30" ht="147.75" customHeight="1" x14ac:dyDescent="0.3">
      <c r="A116" s="234" t="s">
        <v>594</v>
      </c>
      <c r="B116" s="234" t="s">
        <v>678</v>
      </c>
      <c r="C116" s="234" t="s">
        <v>679</v>
      </c>
      <c r="D116" s="56" t="s">
        <v>680</v>
      </c>
      <c r="E116" s="29"/>
      <c r="F116" s="56">
        <v>46203</v>
      </c>
      <c r="G116" s="262" t="s">
        <v>681</v>
      </c>
      <c r="H116" s="226"/>
      <c r="I116" s="27" t="s">
        <v>659</v>
      </c>
      <c r="J116" s="139" t="s">
        <v>682</v>
      </c>
      <c r="K116" s="129"/>
      <c r="L116" s="29"/>
      <c r="M116" s="242">
        <v>426911</v>
      </c>
      <c r="N116" s="242">
        <v>67307294.579999998</v>
      </c>
      <c r="O116" s="242">
        <v>128471338.66</v>
      </c>
      <c r="P116" s="242">
        <v>48807974</v>
      </c>
      <c r="Q116" s="83">
        <f t="shared" ref="Q116:Q117" si="15">M116+N116+O116+P116</f>
        <v>245013518.24000001</v>
      </c>
      <c r="R116" s="72">
        <v>80950000</v>
      </c>
      <c r="S116" s="30">
        <v>26625000</v>
      </c>
      <c r="T116" s="36">
        <v>169418494.05000001</v>
      </c>
      <c r="U116" s="36">
        <v>448354.83</v>
      </c>
      <c r="V116" s="37">
        <v>3426256</v>
      </c>
      <c r="W116" s="100">
        <f t="shared" si="14"/>
        <v>173293104.88000003</v>
      </c>
      <c r="X116" s="236"/>
      <c r="Y116" s="76"/>
      <c r="Z116" s="128"/>
      <c r="AA116" s="76"/>
      <c r="AB116" s="44"/>
      <c r="AC116" s="254"/>
      <c r="AD116" s="9"/>
    </row>
    <row r="117" spans="1:30" ht="147.75" customHeight="1" x14ac:dyDescent="0.3">
      <c r="A117" s="234" t="s">
        <v>594</v>
      </c>
      <c r="B117" s="234" t="s">
        <v>625</v>
      </c>
      <c r="C117" s="234" t="s">
        <v>683</v>
      </c>
      <c r="D117" s="56">
        <v>45904</v>
      </c>
      <c r="E117" s="29"/>
      <c r="F117" s="56">
        <v>46269</v>
      </c>
      <c r="G117" s="262" t="s">
        <v>684</v>
      </c>
      <c r="H117" s="216"/>
      <c r="I117" s="27" t="s">
        <v>659</v>
      </c>
      <c r="J117" s="139" t="s">
        <v>685</v>
      </c>
      <c r="K117" s="129"/>
      <c r="L117" s="29"/>
      <c r="M117" s="242">
        <v>158000</v>
      </c>
      <c r="N117" s="242">
        <v>2464469</v>
      </c>
      <c r="O117" s="242">
        <v>3800000</v>
      </c>
      <c r="P117" s="242">
        <v>2200000</v>
      </c>
      <c r="Q117" s="83">
        <f t="shared" si="15"/>
        <v>8622469</v>
      </c>
      <c r="R117" s="72">
        <v>1900000</v>
      </c>
      <c r="S117" s="30">
        <v>1900000</v>
      </c>
      <c r="T117" s="36"/>
      <c r="U117" s="36"/>
      <c r="V117" s="37"/>
      <c r="W117" s="100"/>
      <c r="X117" s="236"/>
      <c r="Y117" s="76"/>
      <c r="Z117" s="128"/>
      <c r="AA117" s="76"/>
      <c r="AB117" s="44"/>
      <c r="AC117" s="254"/>
      <c r="AD117" s="9"/>
    </row>
    <row r="118" spans="1:30" ht="97.5" customHeight="1" x14ac:dyDescent="0.3">
      <c r="A118" s="234" t="s">
        <v>686</v>
      </c>
      <c r="B118" s="234" t="s">
        <v>687</v>
      </c>
      <c r="C118" s="234" t="s">
        <v>688</v>
      </c>
      <c r="D118" s="29">
        <v>41593</v>
      </c>
      <c r="E118" s="29">
        <v>41775</v>
      </c>
      <c r="F118" s="29">
        <v>41953</v>
      </c>
      <c r="G118" s="262" t="s">
        <v>689</v>
      </c>
      <c r="H118" s="226"/>
      <c r="I118" s="27" t="s">
        <v>690</v>
      </c>
      <c r="J118" s="161">
        <v>5792</v>
      </c>
      <c r="K118" s="29">
        <v>41659</v>
      </c>
      <c r="L118" s="29">
        <v>43078</v>
      </c>
      <c r="M118" s="250">
        <v>136000</v>
      </c>
      <c r="N118" s="250">
        <v>1297563.45</v>
      </c>
      <c r="O118" s="250">
        <v>33918000</v>
      </c>
      <c r="P118" s="250">
        <v>38195024.520000003</v>
      </c>
      <c r="Q118" s="85">
        <f>SUM(M118:P118)</f>
        <v>73546587.969999999</v>
      </c>
      <c r="R118" s="67">
        <v>7000000</v>
      </c>
      <c r="S118" s="250">
        <v>7000000</v>
      </c>
      <c r="T118" s="36">
        <v>57345497.359999999</v>
      </c>
      <c r="U118" s="36">
        <v>1749462.88</v>
      </c>
      <c r="V118" s="37">
        <v>1521157.31</v>
      </c>
      <c r="W118" s="100">
        <f t="shared" si="14"/>
        <v>60616117.550000004</v>
      </c>
      <c r="X118" s="25" t="s">
        <v>481</v>
      </c>
      <c r="Y118" s="74">
        <v>214151.21</v>
      </c>
      <c r="Z118" s="128">
        <v>43759</v>
      </c>
      <c r="AA118" s="74">
        <v>1091794.05</v>
      </c>
      <c r="AB118" s="236" t="s">
        <v>691</v>
      </c>
      <c r="AC118" s="40"/>
      <c r="AD118" s="10"/>
    </row>
    <row r="119" spans="1:30" ht="97.5" customHeight="1" x14ac:dyDescent="0.3">
      <c r="A119" s="234" t="s">
        <v>686</v>
      </c>
      <c r="B119" s="234" t="s">
        <v>692</v>
      </c>
      <c r="C119" s="234" t="s">
        <v>693</v>
      </c>
      <c r="D119" s="29">
        <v>41820</v>
      </c>
      <c r="E119" s="29">
        <v>41985</v>
      </c>
      <c r="F119" s="29">
        <v>42180</v>
      </c>
      <c r="G119" s="234" t="s">
        <v>694</v>
      </c>
      <c r="H119" s="234"/>
      <c r="I119" s="27" t="s">
        <v>690</v>
      </c>
      <c r="J119" s="28">
        <v>5826</v>
      </c>
      <c r="K119" s="29">
        <v>41855</v>
      </c>
      <c r="L119" s="29">
        <v>42955</v>
      </c>
      <c r="M119" s="250">
        <v>300682.61</v>
      </c>
      <c r="N119" s="250">
        <v>2681975.83</v>
      </c>
      <c r="O119" s="250">
        <v>42009895.810000002</v>
      </c>
      <c r="P119" s="250">
        <f>M119+N119+O119</f>
        <v>44992554.25</v>
      </c>
      <c r="Q119" s="85">
        <f>SUM(M119:P119)</f>
        <v>89985108.5</v>
      </c>
      <c r="R119" s="67">
        <v>9000000</v>
      </c>
      <c r="S119" s="250">
        <v>9000000</v>
      </c>
      <c r="T119" s="36">
        <v>227529625</v>
      </c>
      <c r="U119" s="36">
        <v>3840582</v>
      </c>
      <c r="V119" s="36">
        <v>3801154</v>
      </c>
      <c r="W119" s="100">
        <v>235171361</v>
      </c>
      <c r="X119" s="25" t="s">
        <v>481</v>
      </c>
      <c r="Y119" s="74">
        <v>939320.61</v>
      </c>
      <c r="Z119" s="128">
        <v>43759</v>
      </c>
      <c r="AA119" s="74">
        <v>216639.93</v>
      </c>
      <c r="AB119" s="236" t="s">
        <v>695</v>
      </c>
      <c r="AC119" s="40"/>
      <c r="AD119" s="12"/>
    </row>
    <row r="120" spans="1:30" ht="97.5" customHeight="1" x14ac:dyDescent="0.3">
      <c r="A120" s="234" t="s">
        <v>696</v>
      </c>
      <c r="B120" s="234" t="s">
        <v>697</v>
      </c>
      <c r="C120" s="234" t="s">
        <v>698</v>
      </c>
      <c r="D120" s="29">
        <v>41935</v>
      </c>
      <c r="E120" s="29">
        <v>42115</v>
      </c>
      <c r="F120" s="29">
        <v>42295</v>
      </c>
      <c r="G120" s="262" t="s">
        <v>699</v>
      </c>
      <c r="H120" s="226"/>
      <c r="I120" s="27" t="s">
        <v>690</v>
      </c>
      <c r="J120" s="28">
        <v>5865</v>
      </c>
      <c r="K120" s="29">
        <v>41989</v>
      </c>
      <c r="L120" s="29"/>
      <c r="M120" s="250">
        <v>591246</v>
      </c>
      <c r="N120" s="250">
        <v>3662324.4</v>
      </c>
      <c r="O120" s="250">
        <v>48183482.299999997</v>
      </c>
      <c r="P120" s="250">
        <v>266160328.88</v>
      </c>
      <c r="Q120" s="85">
        <v>318597381.57999998</v>
      </c>
      <c r="R120" s="67">
        <v>10500000</v>
      </c>
      <c r="S120" s="250">
        <v>10500000</v>
      </c>
      <c r="T120" s="250">
        <v>188909601</v>
      </c>
      <c r="U120" s="250">
        <v>8033240</v>
      </c>
      <c r="V120" s="250">
        <v>5851670</v>
      </c>
      <c r="W120" s="85">
        <v>202794511</v>
      </c>
      <c r="X120" s="25" t="s">
        <v>54</v>
      </c>
      <c r="Y120" s="189">
        <v>451886.2</v>
      </c>
      <c r="Z120" s="128">
        <v>43091</v>
      </c>
      <c r="AA120" s="189">
        <v>2337936.33</v>
      </c>
      <c r="AB120" s="44" t="s">
        <v>700</v>
      </c>
      <c r="AC120" s="40"/>
      <c r="AD120" s="9"/>
    </row>
    <row r="121" spans="1:30" ht="97.5" customHeight="1" x14ac:dyDescent="0.3">
      <c r="A121" s="63" t="s">
        <v>686</v>
      </c>
      <c r="B121" s="63" t="s">
        <v>701</v>
      </c>
      <c r="C121" s="63" t="s">
        <v>702</v>
      </c>
      <c r="D121" s="29">
        <v>42410</v>
      </c>
      <c r="E121" s="29">
        <v>42579</v>
      </c>
      <c r="F121" s="29">
        <v>42770</v>
      </c>
      <c r="G121" s="262" t="s">
        <v>703</v>
      </c>
      <c r="H121" s="233"/>
      <c r="I121" s="27" t="s">
        <v>704</v>
      </c>
      <c r="J121" s="28">
        <v>6033</v>
      </c>
      <c r="K121" s="29">
        <v>42656</v>
      </c>
      <c r="L121" s="45">
        <v>43534</v>
      </c>
      <c r="M121" s="46">
        <v>52786</v>
      </c>
      <c r="N121" s="46">
        <v>5221019</v>
      </c>
      <c r="O121" s="46">
        <v>48880201</v>
      </c>
      <c r="P121" s="46">
        <v>35643790</v>
      </c>
      <c r="Q121" s="88">
        <v>89797796</v>
      </c>
      <c r="R121" s="245">
        <v>4000000</v>
      </c>
      <c r="S121" s="250">
        <v>4000000</v>
      </c>
      <c r="T121" s="36">
        <v>36078248.850000001</v>
      </c>
      <c r="U121" s="36">
        <v>317454.38</v>
      </c>
      <c r="V121" s="37">
        <v>341268.45</v>
      </c>
      <c r="W121" s="101">
        <f>SUM(T121:V121)</f>
        <v>36736971.680000007</v>
      </c>
      <c r="X121" s="236" t="s">
        <v>239</v>
      </c>
      <c r="Y121" s="75" t="s">
        <v>705</v>
      </c>
      <c r="Z121" s="236" t="s">
        <v>239</v>
      </c>
      <c r="AA121" s="75" t="s">
        <v>706</v>
      </c>
      <c r="AB121" s="44" t="s">
        <v>700</v>
      </c>
      <c r="AC121" s="40"/>
      <c r="AD121" s="9"/>
    </row>
    <row r="122" spans="1:30" s="89" customFormat="1" ht="97.5" customHeight="1" x14ac:dyDescent="0.3">
      <c r="A122" s="90" t="s">
        <v>686</v>
      </c>
      <c r="B122" s="90" t="s">
        <v>697</v>
      </c>
      <c r="C122" s="90" t="s">
        <v>707</v>
      </c>
      <c r="D122" s="91">
        <v>42579</v>
      </c>
      <c r="E122" s="91">
        <v>42762</v>
      </c>
      <c r="F122" s="91">
        <v>42939</v>
      </c>
      <c r="G122" s="240" t="s">
        <v>708</v>
      </c>
      <c r="H122" s="241"/>
      <c r="I122" s="92" t="s">
        <v>704</v>
      </c>
      <c r="J122" s="107">
        <v>6052</v>
      </c>
      <c r="K122" s="91">
        <v>42888</v>
      </c>
      <c r="L122" s="93"/>
      <c r="M122" s="88">
        <v>1500</v>
      </c>
      <c r="N122" s="88">
        <v>895607.46</v>
      </c>
      <c r="O122" s="88">
        <v>14867542.300000001</v>
      </c>
      <c r="P122" s="88">
        <v>49493000</v>
      </c>
      <c r="Q122" s="88">
        <f>SUM(M122:P122)</f>
        <v>65257649.760000005</v>
      </c>
      <c r="R122" s="88">
        <v>3000000</v>
      </c>
      <c r="S122" s="85">
        <v>3000000</v>
      </c>
      <c r="T122" s="145">
        <v>41884527</v>
      </c>
      <c r="U122" s="145">
        <v>1213000</v>
      </c>
      <c r="V122" s="146">
        <v>115000</v>
      </c>
      <c r="W122" s="101">
        <f>SUM(T122:V122)</f>
        <v>43212527</v>
      </c>
      <c r="X122" s="236"/>
      <c r="Y122" s="95"/>
      <c r="Z122" s="236"/>
      <c r="AA122" s="95"/>
      <c r="AB122" s="96" t="s">
        <v>700</v>
      </c>
      <c r="AC122" s="97"/>
      <c r="AD122" s="98"/>
    </row>
    <row r="123" spans="1:30" ht="97.5" customHeight="1" x14ac:dyDescent="0.3">
      <c r="A123" s="63" t="s">
        <v>686</v>
      </c>
      <c r="B123" s="63" t="s">
        <v>709</v>
      </c>
      <c r="C123" s="63" t="s">
        <v>710</v>
      </c>
      <c r="D123" s="29">
        <v>42836</v>
      </c>
      <c r="E123" s="29">
        <v>43014</v>
      </c>
      <c r="F123" s="29">
        <v>43196</v>
      </c>
      <c r="G123" s="262" t="s">
        <v>711</v>
      </c>
      <c r="H123" s="226"/>
      <c r="I123" s="27" t="s">
        <v>712</v>
      </c>
      <c r="J123" s="28">
        <v>6053</v>
      </c>
      <c r="K123" s="29">
        <v>42978</v>
      </c>
      <c r="L123" s="45"/>
      <c r="M123" s="46">
        <v>25000</v>
      </c>
      <c r="N123" s="46">
        <v>1660662</v>
      </c>
      <c r="O123" s="46">
        <v>28850574</v>
      </c>
      <c r="P123" s="46">
        <v>107448391</v>
      </c>
      <c r="Q123" s="88">
        <f>SUM(M123:P123)</f>
        <v>137984627</v>
      </c>
      <c r="R123" s="245">
        <v>6100000</v>
      </c>
      <c r="S123" s="250">
        <v>6100000</v>
      </c>
      <c r="T123" s="33">
        <v>26459719</v>
      </c>
      <c r="U123" s="33">
        <v>166050</v>
      </c>
      <c r="V123" s="34">
        <v>5100674</v>
      </c>
      <c r="W123" s="101">
        <f>SUM(T123:V123)</f>
        <v>31726443</v>
      </c>
      <c r="X123" s="236" t="s">
        <v>239</v>
      </c>
      <c r="Y123" s="75" t="s">
        <v>713</v>
      </c>
      <c r="Z123" s="236" t="s">
        <v>714</v>
      </c>
      <c r="AA123" s="75">
        <v>1445072.33</v>
      </c>
      <c r="AB123" s="96" t="s">
        <v>700</v>
      </c>
      <c r="AC123" s="40"/>
      <c r="AD123" s="9"/>
    </row>
    <row r="124" spans="1:30" ht="97.5" customHeight="1" x14ac:dyDescent="0.3">
      <c r="A124" s="63" t="s">
        <v>686</v>
      </c>
      <c r="B124" s="63" t="s">
        <v>31</v>
      </c>
      <c r="C124" s="63" t="s">
        <v>715</v>
      </c>
      <c r="D124" s="29">
        <v>42902</v>
      </c>
      <c r="E124" s="29"/>
      <c r="F124" s="29">
        <v>43082</v>
      </c>
      <c r="G124" s="262" t="s">
        <v>716</v>
      </c>
      <c r="H124" s="216"/>
      <c r="I124" s="111" t="s">
        <v>717</v>
      </c>
      <c r="J124" s="28">
        <v>6073</v>
      </c>
      <c r="K124" s="29">
        <v>43061</v>
      </c>
      <c r="L124" s="45"/>
      <c r="M124" s="46">
        <v>6451031.9500000002</v>
      </c>
      <c r="N124" s="46">
        <v>9001765.9199999999</v>
      </c>
      <c r="O124" s="46">
        <v>49865535.590000004</v>
      </c>
      <c r="P124" s="46"/>
      <c r="Q124" s="88">
        <f>SUM(M124:P124)</f>
        <v>65318333.460000008</v>
      </c>
      <c r="R124" s="245">
        <v>10400000</v>
      </c>
      <c r="S124" s="250">
        <v>10400000</v>
      </c>
      <c r="T124" s="33">
        <v>22124912</v>
      </c>
      <c r="U124" s="33">
        <v>3118212</v>
      </c>
      <c r="V124" s="34">
        <v>5694249</v>
      </c>
      <c r="W124" s="101">
        <f>SUM(T124:V124)</f>
        <v>30937373</v>
      </c>
      <c r="X124" s="236" t="s">
        <v>714</v>
      </c>
      <c r="Y124" s="75">
        <v>175544.21</v>
      </c>
      <c r="Z124" s="236" t="s">
        <v>714</v>
      </c>
      <c r="AA124" s="75">
        <v>420364.23</v>
      </c>
      <c r="AB124" s="96" t="s">
        <v>700</v>
      </c>
      <c r="AC124" s="40"/>
      <c r="AD124" s="9"/>
    </row>
    <row r="125" spans="1:30" ht="97.5" customHeight="1" x14ac:dyDescent="0.3">
      <c r="A125" s="63" t="s">
        <v>718</v>
      </c>
      <c r="B125" s="63" t="s">
        <v>31</v>
      </c>
      <c r="C125" s="63" t="s">
        <v>719</v>
      </c>
      <c r="D125" s="29">
        <v>41597</v>
      </c>
      <c r="E125" s="29">
        <v>41775</v>
      </c>
      <c r="F125" s="29">
        <v>41956</v>
      </c>
      <c r="G125" s="262" t="s">
        <v>720</v>
      </c>
      <c r="H125" s="226"/>
      <c r="I125" s="35" t="s">
        <v>721</v>
      </c>
      <c r="J125" s="28">
        <v>5785</v>
      </c>
      <c r="K125" s="29">
        <v>41610</v>
      </c>
      <c r="L125" s="45">
        <v>43100</v>
      </c>
      <c r="M125" s="46"/>
      <c r="N125" s="46"/>
      <c r="O125" s="46"/>
      <c r="P125" s="46"/>
      <c r="Q125" s="88"/>
      <c r="R125" s="245">
        <v>30000000</v>
      </c>
      <c r="S125" s="30">
        <v>29810000</v>
      </c>
      <c r="T125" s="30">
        <v>495675526.23000002</v>
      </c>
      <c r="U125" s="36">
        <v>39406540.889999993</v>
      </c>
      <c r="V125" s="37">
        <v>44258165.689999998</v>
      </c>
      <c r="W125" s="101">
        <f>T125+U125+V125</f>
        <v>579340232.80999994</v>
      </c>
      <c r="X125" s="25" t="s">
        <v>722</v>
      </c>
      <c r="Y125" s="74">
        <v>8480834</v>
      </c>
      <c r="Z125" s="129">
        <v>43091</v>
      </c>
      <c r="AA125" s="74">
        <v>8193123.5800000001</v>
      </c>
      <c r="AB125" s="236" t="s">
        <v>723</v>
      </c>
      <c r="AC125" s="234" t="s">
        <v>724</v>
      </c>
      <c r="AD125" s="10"/>
    </row>
    <row r="126" spans="1:30" ht="97.5" customHeight="1" x14ac:dyDescent="0.3">
      <c r="A126" s="63" t="s">
        <v>718</v>
      </c>
      <c r="B126" s="63" t="s">
        <v>725</v>
      </c>
      <c r="C126" s="63" t="s">
        <v>726</v>
      </c>
      <c r="D126" s="29">
        <v>42419</v>
      </c>
      <c r="E126" s="56">
        <v>42592</v>
      </c>
      <c r="F126" s="29">
        <v>42779</v>
      </c>
      <c r="G126" s="262" t="s">
        <v>727</v>
      </c>
      <c r="H126" s="216"/>
      <c r="I126" s="35" t="s">
        <v>721</v>
      </c>
      <c r="J126" s="28">
        <v>6019</v>
      </c>
      <c r="K126" s="29">
        <v>43710</v>
      </c>
      <c r="L126" s="45"/>
      <c r="M126" s="46">
        <v>467045</v>
      </c>
      <c r="N126" s="46">
        <v>5985920</v>
      </c>
      <c r="O126" s="46">
        <v>36588950</v>
      </c>
      <c r="P126" s="46">
        <v>9223276</v>
      </c>
      <c r="Q126" s="88">
        <v>52265191</v>
      </c>
      <c r="R126" s="245">
        <v>8000000</v>
      </c>
      <c r="S126" s="30">
        <v>8000000</v>
      </c>
      <c r="T126" s="30">
        <v>47291907</v>
      </c>
      <c r="U126" s="36">
        <v>2411826</v>
      </c>
      <c r="V126" s="37">
        <v>1432293</v>
      </c>
      <c r="W126" s="101">
        <f t="shared" ref="W126:W128" si="16">T126+U126+V126</f>
        <v>51136026</v>
      </c>
      <c r="X126" s="236" t="s">
        <v>239</v>
      </c>
      <c r="Y126" s="77" t="s">
        <v>728</v>
      </c>
      <c r="Z126" s="236"/>
      <c r="AA126" s="148"/>
      <c r="AB126" s="112" t="s">
        <v>729</v>
      </c>
      <c r="AC126" s="56" t="s">
        <v>730</v>
      </c>
      <c r="AD126" s="10"/>
    </row>
    <row r="127" spans="1:30" ht="97.5" customHeight="1" x14ac:dyDescent="0.3">
      <c r="A127" s="63" t="s">
        <v>731</v>
      </c>
      <c r="B127" s="63" t="s">
        <v>732</v>
      </c>
      <c r="C127" s="63" t="s">
        <v>733</v>
      </c>
      <c r="D127" s="56" t="s">
        <v>734</v>
      </c>
      <c r="E127" s="56">
        <v>44553</v>
      </c>
      <c r="F127" s="29">
        <v>44897</v>
      </c>
      <c r="G127" s="262" t="s">
        <v>735</v>
      </c>
      <c r="H127" s="226"/>
      <c r="I127" s="35" t="s">
        <v>736</v>
      </c>
      <c r="J127" s="28">
        <v>6251</v>
      </c>
      <c r="K127" s="29">
        <v>44176</v>
      </c>
      <c r="L127" s="45"/>
      <c r="M127" s="46"/>
      <c r="N127" s="46"/>
      <c r="O127" s="46"/>
      <c r="P127" s="46"/>
      <c r="Q127" s="88"/>
      <c r="R127" s="245">
        <v>19200000</v>
      </c>
      <c r="S127" s="30">
        <v>19200000</v>
      </c>
      <c r="T127" s="30">
        <v>35058072.359999999</v>
      </c>
      <c r="U127" s="36"/>
      <c r="V127" s="37"/>
      <c r="W127" s="101">
        <f>T127+U127+V127</f>
        <v>35058072.359999999</v>
      </c>
      <c r="X127" s="236"/>
      <c r="Y127" s="77"/>
      <c r="Z127" s="236"/>
      <c r="AA127" s="77"/>
      <c r="AB127" s="112"/>
      <c r="AC127" s="56"/>
      <c r="AD127" s="10"/>
    </row>
    <row r="128" spans="1:30" ht="97.5" customHeight="1" x14ac:dyDescent="0.3">
      <c r="A128" s="63" t="s">
        <v>737</v>
      </c>
      <c r="B128" s="63" t="s">
        <v>738</v>
      </c>
      <c r="C128" s="234" t="s">
        <v>739</v>
      </c>
      <c r="D128" s="29">
        <v>42142</v>
      </c>
      <c r="E128" s="29">
        <v>42321</v>
      </c>
      <c r="F128" s="29">
        <v>42502</v>
      </c>
      <c r="G128" s="262" t="s">
        <v>740</v>
      </c>
      <c r="H128" s="233"/>
      <c r="I128" s="35" t="s">
        <v>741</v>
      </c>
      <c r="J128" s="28">
        <v>5972</v>
      </c>
      <c r="K128" s="29">
        <v>42251</v>
      </c>
      <c r="L128" s="45"/>
      <c r="M128" s="47">
        <v>42000</v>
      </c>
      <c r="N128" s="47">
        <v>114855874.76000001</v>
      </c>
      <c r="O128" s="47">
        <v>21393587</v>
      </c>
      <c r="P128" s="47">
        <v>197125011</v>
      </c>
      <c r="Q128" s="83">
        <f>SUM(M128:P128)</f>
        <v>333416472.75999999</v>
      </c>
      <c r="R128" s="245">
        <v>27250000</v>
      </c>
      <c r="S128" s="30">
        <v>27250000</v>
      </c>
      <c r="T128" s="30">
        <v>48344713</v>
      </c>
      <c r="U128" s="36">
        <v>2904282</v>
      </c>
      <c r="V128" s="37">
        <v>2203581</v>
      </c>
      <c r="W128" s="101">
        <f t="shared" si="16"/>
        <v>53452576</v>
      </c>
      <c r="X128" s="80" t="s">
        <v>742</v>
      </c>
      <c r="Y128" s="77">
        <v>492107</v>
      </c>
      <c r="Z128" s="131"/>
      <c r="AA128" s="77"/>
      <c r="AB128" s="236" t="s">
        <v>743</v>
      </c>
      <c r="AC128" s="39"/>
      <c r="AD128" s="10"/>
    </row>
    <row r="129" spans="1:30" ht="97.5" customHeight="1" x14ac:dyDescent="0.3">
      <c r="A129" s="63" t="s">
        <v>744</v>
      </c>
      <c r="B129" s="63" t="s">
        <v>745</v>
      </c>
      <c r="C129" s="234" t="s">
        <v>746</v>
      </c>
      <c r="D129" s="29">
        <v>42142</v>
      </c>
      <c r="E129" s="29">
        <v>42321</v>
      </c>
      <c r="F129" s="29">
        <v>42502</v>
      </c>
      <c r="G129" s="262" t="s">
        <v>747</v>
      </c>
      <c r="H129" s="233"/>
      <c r="I129" s="35" t="s">
        <v>748</v>
      </c>
      <c r="J129" s="28">
        <v>5956</v>
      </c>
      <c r="K129" s="29">
        <v>42181</v>
      </c>
      <c r="L129" s="45"/>
      <c r="M129" s="47"/>
      <c r="N129" s="47"/>
      <c r="O129" s="47"/>
      <c r="P129" s="47"/>
      <c r="Q129" s="83"/>
      <c r="R129" s="245">
        <v>9350000</v>
      </c>
      <c r="S129" s="30"/>
      <c r="T129" s="30"/>
      <c r="U129" s="36"/>
      <c r="V129" s="37"/>
      <c r="W129" s="101"/>
      <c r="X129" s="80"/>
      <c r="Y129" s="77"/>
      <c r="Z129" s="131"/>
      <c r="AA129" s="77"/>
      <c r="AB129" s="236" t="s">
        <v>743</v>
      </c>
      <c r="AC129" s="39" t="s">
        <v>749</v>
      </c>
      <c r="AD129" s="10"/>
    </row>
    <row r="130" spans="1:30" ht="97.5" customHeight="1" x14ac:dyDescent="0.3">
      <c r="A130" s="63" t="s">
        <v>737</v>
      </c>
      <c r="B130" s="63" t="s">
        <v>750</v>
      </c>
      <c r="C130" s="234" t="s">
        <v>751</v>
      </c>
      <c r="D130" s="29">
        <v>42314</v>
      </c>
      <c r="E130" s="29"/>
      <c r="F130" s="29">
        <v>42494</v>
      </c>
      <c r="G130" s="262" t="s">
        <v>752</v>
      </c>
      <c r="H130" s="233"/>
      <c r="I130" s="35" t="s">
        <v>753</v>
      </c>
      <c r="J130" s="28">
        <v>5982</v>
      </c>
      <c r="K130" s="29">
        <v>42320</v>
      </c>
      <c r="L130" s="45"/>
      <c r="M130" s="47">
        <v>1380000</v>
      </c>
      <c r="N130" s="47">
        <v>1120000</v>
      </c>
      <c r="O130" s="47">
        <v>5500000</v>
      </c>
      <c r="P130" s="47"/>
      <c r="Q130" s="83">
        <f>+O130+N130+M130</f>
        <v>8000000</v>
      </c>
      <c r="R130" s="245">
        <v>2000000</v>
      </c>
      <c r="S130" s="30">
        <v>1875000</v>
      </c>
      <c r="T130" s="30"/>
      <c r="U130" s="36"/>
      <c r="V130" s="37"/>
      <c r="W130" s="101"/>
      <c r="X130" s="80"/>
      <c r="Y130" s="77"/>
      <c r="Z130" s="131"/>
      <c r="AA130" s="77"/>
      <c r="AB130" s="236" t="s">
        <v>754</v>
      </c>
      <c r="AC130" s="39"/>
      <c r="AD130" s="10"/>
    </row>
    <row r="131" spans="1:30" ht="97.5" customHeight="1" x14ac:dyDescent="0.3">
      <c r="A131" s="63" t="s">
        <v>737</v>
      </c>
      <c r="B131" s="63" t="s">
        <v>755</v>
      </c>
      <c r="C131" s="234" t="s">
        <v>756</v>
      </c>
      <c r="D131" s="29">
        <v>42419</v>
      </c>
      <c r="E131" s="29">
        <v>42592</v>
      </c>
      <c r="F131" s="29">
        <v>42779</v>
      </c>
      <c r="G131" s="262" t="s">
        <v>757</v>
      </c>
      <c r="H131" s="233"/>
      <c r="I131" s="61" t="s">
        <v>758</v>
      </c>
      <c r="J131" s="28">
        <v>6015</v>
      </c>
      <c r="K131" s="29">
        <v>42580</v>
      </c>
      <c r="L131" s="45"/>
      <c r="M131" s="47"/>
      <c r="N131" s="47">
        <v>2334829</v>
      </c>
      <c r="O131" s="47">
        <v>116687764</v>
      </c>
      <c r="P131" s="47">
        <v>4632945</v>
      </c>
      <c r="Q131" s="83">
        <v>123655538</v>
      </c>
      <c r="R131" s="245">
        <v>23800000</v>
      </c>
      <c r="S131" s="30">
        <v>23650000</v>
      </c>
      <c r="T131" s="30">
        <v>0</v>
      </c>
      <c r="U131" s="36">
        <v>1331994</v>
      </c>
      <c r="V131" s="37">
        <v>1753367</v>
      </c>
      <c r="W131" s="101">
        <f t="shared" ref="W131:W133" si="17">SUM(T131:V131)</f>
        <v>3085361</v>
      </c>
      <c r="X131" s="236" t="s">
        <v>759</v>
      </c>
      <c r="Y131" s="77" t="s">
        <v>760</v>
      </c>
      <c r="Z131" s="44"/>
      <c r="AA131" s="77"/>
      <c r="AB131" s="236" t="s">
        <v>743</v>
      </c>
      <c r="AC131" s="39"/>
      <c r="AD131" s="10"/>
    </row>
    <row r="132" spans="1:30" ht="97.5" customHeight="1" x14ac:dyDescent="0.3">
      <c r="A132" s="63" t="s">
        <v>737</v>
      </c>
      <c r="B132" s="63" t="s">
        <v>761</v>
      </c>
      <c r="C132" s="234" t="s">
        <v>762</v>
      </c>
      <c r="D132" s="29">
        <v>42776</v>
      </c>
      <c r="E132" s="29">
        <v>42954</v>
      </c>
      <c r="F132" s="29">
        <v>43136</v>
      </c>
      <c r="G132" s="262" t="s">
        <v>763</v>
      </c>
      <c r="H132" s="226"/>
      <c r="I132" s="61" t="s">
        <v>758</v>
      </c>
      <c r="J132" s="28">
        <v>6057</v>
      </c>
      <c r="K132" s="29">
        <v>42909</v>
      </c>
      <c r="L132" s="45"/>
      <c r="M132" s="47">
        <v>35000</v>
      </c>
      <c r="N132" s="47">
        <v>2027630</v>
      </c>
      <c r="O132" s="47">
        <v>107411241</v>
      </c>
      <c r="P132" s="47">
        <v>18642637</v>
      </c>
      <c r="Q132" s="83">
        <f>SUM(M132:P132)</f>
        <v>128116508</v>
      </c>
      <c r="R132" s="245">
        <v>22000000</v>
      </c>
      <c r="S132" s="30">
        <v>21850000</v>
      </c>
      <c r="T132" s="30">
        <v>1730000</v>
      </c>
      <c r="U132" s="36">
        <v>4610183</v>
      </c>
      <c r="V132" s="37">
        <v>7816683</v>
      </c>
      <c r="W132" s="101">
        <f t="shared" si="17"/>
        <v>14156866</v>
      </c>
      <c r="X132" s="236" t="s">
        <v>759</v>
      </c>
      <c r="Y132" s="77">
        <v>209172.2</v>
      </c>
      <c r="Z132" s="44"/>
      <c r="AA132" s="77"/>
      <c r="AB132" s="236" t="s">
        <v>743</v>
      </c>
      <c r="AC132" s="39"/>
      <c r="AD132" s="10"/>
    </row>
    <row r="133" spans="1:30" ht="97.5" customHeight="1" x14ac:dyDescent="0.3">
      <c r="A133" s="63" t="s">
        <v>737</v>
      </c>
      <c r="B133" s="63" t="s">
        <v>764</v>
      </c>
      <c r="C133" s="234" t="s">
        <v>765</v>
      </c>
      <c r="D133" s="29">
        <v>42926</v>
      </c>
      <c r="E133" s="29">
        <v>43119</v>
      </c>
      <c r="F133" s="29">
        <v>43286</v>
      </c>
      <c r="G133" s="262" t="s">
        <v>766</v>
      </c>
      <c r="H133" s="226"/>
      <c r="I133" s="61" t="s">
        <v>767</v>
      </c>
      <c r="J133" s="28">
        <v>6062</v>
      </c>
      <c r="K133" s="29">
        <v>42993</v>
      </c>
      <c r="L133" s="45"/>
      <c r="M133" s="230">
        <v>30380967</v>
      </c>
      <c r="N133" s="231"/>
      <c r="O133" s="232"/>
      <c r="P133" s="47">
        <v>498611.04</v>
      </c>
      <c r="Q133" s="83">
        <f>SUM(M133:P133)</f>
        <v>30879578.039999999</v>
      </c>
      <c r="R133" s="245">
        <v>8000000</v>
      </c>
      <c r="S133" s="30">
        <v>4000000</v>
      </c>
      <c r="T133" s="30">
        <v>25776116.800000001</v>
      </c>
      <c r="U133" s="36">
        <v>5461762</v>
      </c>
      <c r="V133" s="37">
        <v>7478398</v>
      </c>
      <c r="W133" s="101">
        <f t="shared" si="17"/>
        <v>38716276.799999997</v>
      </c>
      <c r="X133" s="236" t="s">
        <v>759</v>
      </c>
      <c r="Y133" s="77" t="s">
        <v>768</v>
      </c>
      <c r="Z133" s="44"/>
      <c r="AA133" s="77"/>
      <c r="AB133" s="236"/>
      <c r="AC133" s="39"/>
      <c r="AD133" s="10"/>
    </row>
    <row r="134" spans="1:30" ht="97.5" customHeight="1" x14ac:dyDescent="0.3">
      <c r="A134" s="63" t="s">
        <v>737</v>
      </c>
      <c r="B134" s="63" t="s">
        <v>769</v>
      </c>
      <c r="C134" s="234" t="s">
        <v>770</v>
      </c>
      <c r="D134" s="29">
        <v>43139</v>
      </c>
      <c r="E134" s="29"/>
      <c r="F134" s="29">
        <v>43504</v>
      </c>
      <c r="G134" s="262" t="s">
        <v>771</v>
      </c>
      <c r="H134" s="226"/>
      <c r="I134" s="61" t="s">
        <v>772</v>
      </c>
      <c r="J134" s="28">
        <v>6092</v>
      </c>
      <c r="K134" s="29">
        <v>43258</v>
      </c>
      <c r="L134" s="45"/>
      <c r="M134" s="230"/>
      <c r="N134" s="231"/>
      <c r="O134" s="232"/>
      <c r="P134" s="47"/>
      <c r="Q134" s="83">
        <f t="shared" ref="Q134:Q138" si="18">M134+N134+O134+P134</f>
        <v>0</v>
      </c>
      <c r="R134" s="245">
        <v>500000</v>
      </c>
      <c r="S134" s="30">
        <v>500000</v>
      </c>
      <c r="T134" s="72"/>
      <c r="U134" s="157"/>
      <c r="V134" s="158"/>
      <c r="W134" s="68"/>
      <c r="X134" s="80"/>
      <c r="Y134" s="77"/>
      <c r="Z134" s="131"/>
      <c r="AA134" s="77"/>
      <c r="AB134" s="236"/>
      <c r="AC134" s="39"/>
      <c r="AD134" s="10"/>
    </row>
    <row r="135" spans="1:30" ht="97.5" customHeight="1" x14ac:dyDescent="0.3">
      <c r="A135" s="63" t="s">
        <v>737</v>
      </c>
      <c r="B135" s="63" t="s">
        <v>773</v>
      </c>
      <c r="C135" s="234" t="s">
        <v>774</v>
      </c>
      <c r="D135" s="29">
        <v>43790</v>
      </c>
      <c r="E135" s="29">
        <v>44266</v>
      </c>
      <c r="F135" s="29">
        <v>44521</v>
      </c>
      <c r="G135" s="262" t="s">
        <v>775</v>
      </c>
      <c r="H135" s="226"/>
      <c r="I135" s="61" t="s">
        <v>776</v>
      </c>
      <c r="J135" s="28">
        <v>6175</v>
      </c>
      <c r="K135" s="29">
        <v>43851</v>
      </c>
      <c r="L135" s="45"/>
      <c r="M135" s="230"/>
      <c r="N135" s="231"/>
      <c r="O135" s="232"/>
      <c r="P135" s="47"/>
      <c r="Q135" s="83">
        <f t="shared" si="18"/>
        <v>0</v>
      </c>
      <c r="R135" s="245">
        <v>10380713.08</v>
      </c>
      <c r="S135" s="30">
        <v>10380713.08</v>
      </c>
      <c r="T135" s="30">
        <v>20037947.010000002</v>
      </c>
      <c r="U135" s="36">
        <v>334800</v>
      </c>
      <c r="V135" s="37">
        <v>4367507.43</v>
      </c>
      <c r="W135" s="101">
        <f t="shared" ref="W135:W141" si="19">T135+U135+V135</f>
        <v>24740254.440000001</v>
      </c>
      <c r="X135" s="283" t="s">
        <v>181</v>
      </c>
      <c r="Y135" s="77">
        <v>32410</v>
      </c>
      <c r="Z135" s="283" t="s">
        <v>181</v>
      </c>
      <c r="AA135" s="283" t="s">
        <v>777</v>
      </c>
      <c r="AB135" s="236"/>
      <c r="AC135" s="39"/>
      <c r="AD135" s="10"/>
    </row>
    <row r="136" spans="1:30" ht="137.25" customHeight="1" x14ac:dyDescent="0.3">
      <c r="A136" s="63" t="s">
        <v>737</v>
      </c>
      <c r="B136" s="63" t="s">
        <v>778</v>
      </c>
      <c r="C136" s="234" t="s">
        <v>779</v>
      </c>
      <c r="D136" s="56" t="s">
        <v>780</v>
      </c>
      <c r="E136" s="29">
        <v>44253</v>
      </c>
      <c r="F136" s="29">
        <v>44620</v>
      </c>
      <c r="G136" s="262" t="s">
        <v>781</v>
      </c>
      <c r="H136" s="226"/>
      <c r="I136" s="61" t="s">
        <v>758</v>
      </c>
      <c r="J136" s="28">
        <v>6203</v>
      </c>
      <c r="K136" s="29">
        <v>43914</v>
      </c>
      <c r="L136" s="45"/>
      <c r="M136" s="230"/>
      <c r="N136" s="231"/>
      <c r="O136" s="232"/>
      <c r="P136" s="47"/>
      <c r="Q136" s="83">
        <f t="shared" si="18"/>
        <v>0</v>
      </c>
      <c r="R136" s="245">
        <f>2100000+260000</f>
        <v>2360000</v>
      </c>
      <c r="S136" s="30">
        <v>2230000</v>
      </c>
      <c r="T136" s="30">
        <v>360000</v>
      </c>
      <c r="U136" s="36">
        <v>40000</v>
      </c>
      <c r="V136" s="37">
        <v>60000</v>
      </c>
      <c r="W136" s="101">
        <f t="shared" si="19"/>
        <v>460000</v>
      </c>
      <c r="X136" s="80"/>
      <c r="Y136" s="77"/>
      <c r="Z136" s="131"/>
      <c r="AA136" s="77"/>
      <c r="AB136" s="236"/>
      <c r="AC136" s="39"/>
      <c r="AD136" s="10"/>
    </row>
    <row r="137" spans="1:30" ht="97.5" customHeight="1" x14ac:dyDescent="0.3">
      <c r="A137" s="63" t="s">
        <v>737</v>
      </c>
      <c r="B137" s="63" t="s">
        <v>782</v>
      </c>
      <c r="C137" s="234" t="s">
        <v>783</v>
      </c>
      <c r="D137" s="56" t="s">
        <v>784</v>
      </c>
      <c r="E137" s="29">
        <v>44559</v>
      </c>
      <c r="F137" s="29">
        <v>44856</v>
      </c>
      <c r="G137" s="262" t="s">
        <v>785</v>
      </c>
      <c r="H137" s="226"/>
      <c r="I137" s="61" t="s">
        <v>758</v>
      </c>
      <c r="J137" s="28">
        <v>6252</v>
      </c>
      <c r="K137" s="29">
        <v>44183</v>
      </c>
      <c r="L137" s="45"/>
      <c r="M137" s="230"/>
      <c r="N137" s="231"/>
      <c r="O137" s="232"/>
      <c r="P137" s="47"/>
      <c r="Q137" s="83">
        <f t="shared" si="18"/>
        <v>0</v>
      </c>
      <c r="R137" s="245">
        <v>6209119.3499999996</v>
      </c>
      <c r="S137" s="30">
        <v>3191212.59</v>
      </c>
      <c r="T137" s="30" t="s">
        <v>786</v>
      </c>
      <c r="U137" s="36"/>
      <c r="V137" s="37" t="s">
        <v>787</v>
      </c>
      <c r="W137" s="100">
        <f t="shared" si="19"/>
        <v>5414145</v>
      </c>
      <c r="X137" s="283" t="s">
        <v>181</v>
      </c>
      <c r="Y137" s="77">
        <v>0</v>
      </c>
      <c r="Z137" s="283" t="s">
        <v>181</v>
      </c>
      <c r="AA137" s="77">
        <v>138379.12</v>
      </c>
      <c r="AB137" s="236"/>
      <c r="AC137" s="39"/>
      <c r="AD137" s="10"/>
    </row>
    <row r="138" spans="1:30" ht="398.25" customHeight="1" x14ac:dyDescent="0.3">
      <c r="A138" s="63" t="s">
        <v>737</v>
      </c>
      <c r="B138" s="63" t="s">
        <v>773</v>
      </c>
      <c r="C138" s="184" t="s">
        <v>788</v>
      </c>
      <c r="D138" s="56" t="s">
        <v>789</v>
      </c>
      <c r="E138" s="29">
        <v>44923</v>
      </c>
      <c r="F138" s="29">
        <v>45289</v>
      </c>
      <c r="G138" s="262" t="s">
        <v>790</v>
      </c>
      <c r="H138" s="216"/>
      <c r="I138" s="61" t="s">
        <v>758</v>
      </c>
      <c r="J138" s="28">
        <v>6334</v>
      </c>
      <c r="K138" s="29">
        <v>44623</v>
      </c>
      <c r="L138" s="45"/>
      <c r="M138" s="230" t="s">
        <v>791</v>
      </c>
      <c r="N138" s="230" t="s">
        <v>792</v>
      </c>
      <c r="O138" s="230" t="s">
        <v>793</v>
      </c>
      <c r="P138" s="47" t="s">
        <v>794</v>
      </c>
      <c r="Q138" s="83">
        <f t="shared" si="18"/>
        <v>82756129.530000001</v>
      </c>
      <c r="R138" s="245">
        <v>76135280.459999993</v>
      </c>
      <c r="S138" s="30">
        <v>46835280.460000001</v>
      </c>
      <c r="T138" s="30">
        <v>118467490.79000001</v>
      </c>
      <c r="U138" s="36">
        <v>2321717.7999999998</v>
      </c>
      <c r="V138" s="37">
        <v>6563498.5499999998</v>
      </c>
      <c r="W138" s="100">
        <f t="shared" si="19"/>
        <v>127352707.14</v>
      </c>
      <c r="X138" s="283" t="s">
        <v>655</v>
      </c>
      <c r="Y138" s="77">
        <v>4603225.08</v>
      </c>
      <c r="Z138" s="283" t="s">
        <v>655</v>
      </c>
      <c r="AA138" s="77">
        <v>6192055.3799999999</v>
      </c>
      <c r="AB138" s="236"/>
      <c r="AC138" s="39"/>
      <c r="AD138" s="10"/>
    </row>
    <row r="139" spans="1:30" ht="330" customHeight="1" x14ac:dyDescent="0.3">
      <c r="A139" s="63" t="s">
        <v>737</v>
      </c>
      <c r="B139" s="63" t="s">
        <v>778</v>
      </c>
      <c r="C139" s="234" t="s">
        <v>795</v>
      </c>
      <c r="D139" s="56" t="s">
        <v>796</v>
      </c>
      <c r="E139" s="29">
        <v>45166</v>
      </c>
      <c r="F139" s="29">
        <v>45536</v>
      </c>
      <c r="G139" s="262" t="s">
        <v>797</v>
      </c>
      <c r="H139" s="216"/>
      <c r="I139" s="61" t="s">
        <v>798</v>
      </c>
      <c r="J139" s="28">
        <v>6376</v>
      </c>
      <c r="K139" s="29">
        <v>44824</v>
      </c>
      <c r="L139" s="45"/>
      <c r="M139" s="230">
        <v>1200000</v>
      </c>
      <c r="N139" s="230">
        <v>5000000</v>
      </c>
      <c r="O139" s="230">
        <v>10000000</v>
      </c>
      <c r="P139" s="230"/>
      <c r="Q139" s="83">
        <f t="shared" ref="Q139:Q145" si="20">M139+N139+O139+P139</f>
        <v>16200000</v>
      </c>
      <c r="R139" s="245">
        <v>16850000</v>
      </c>
      <c r="S139" s="30">
        <v>8925000</v>
      </c>
      <c r="T139" s="30">
        <v>20160000</v>
      </c>
      <c r="U139" s="36">
        <v>180000</v>
      </c>
      <c r="V139" s="37">
        <v>400000</v>
      </c>
      <c r="W139" s="100">
        <f t="shared" si="19"/>
        <v>20740000</v>
      </c>
      <c r="X139" s="80"/>
      <c r="Y139" s="77"/>
      <c r="Z139" s="131"/>
      <c r="AA139" s="77"/>
      <c r="AB139" s="236"/>
      <c r="AC139" s="39"/>
      <c r="AD139" s="10"/>
    </row>
    <row r="140" spans="1:30" ht="168.75" customHeight="1" x14ac:dyDescent="0.3">
      <c r="A140" s="63" t="s">
        <v>744</v>
      </c>
      <c r="B140" s="63" t="s">
        <v>778</v>
      </c>
      <c r="C140" s="234" t="s">
        <v>799</v>
      </c>
      <c r="D140" s="56" t="s">
        <v>800</v>
      </c>
      <c r="E140" s="29">
        <v>45343</v>
      </c>
      <c r="F140" s="29">
        <v>45711</v>
      </c>
      <c r="G140" s="262" t="s">
        <v>801</v>
      </c>
      <c r="H140" s="216"/>
      <c r="I140" s="61" t="s">
        <v>802</v>
      </c>
      <c r="J140" s="28">
        <v>6399</v>
      </c>
      <c r="K140" s="29">
        <v>45021</v>
      </c>
      <c r="L140" s="45"/>
      <c r="M140" s="230">
        <v>7988.16</v>
      </c>
      <c r="N140" s="230">
        <v>6134375.7599999998</v>
      </c>
      <c r="O140" s="230">
        <v>7558237.1900000004</v>
      </c>
      <c r="P140" s="230"/>
      <c r="Q140" s="230">
        <f t="shared" si="20"/>
        <v>13700601.109999999</v>
      </c>
      <c r="R140" s="245">
        <v>22000000</v>
      </c>
      <c r="S140" s="30">
        <v>12850000</v>
      </c>
      <c r="T140" s="30">
        <v>63359315.060000002</v>
      </c>
      <c r="U140" s="36">
        <v>39947</v>
      </c>
      <c r="V140" s="37"/>
      <c r="W140" s="100">
        <f t="shared" si="19"/>
        <v>63399262.060000002</v>
      </c>
      <c r="X140" s="80"/>
      <c r="Y140" s="77"/>
      <c r="Z140" s="131"/>
      <c r="AA140" s="77"/>
      <c r="AB140" s="236"/>
      <c r="AC140" s="39"/>
      <c r="AD140" s="10"/>
    </row>
    <row r="141" spans="1:30" ht="168.75" customHeight="1" x14ac:dyDescent="0.3">
      <c r="A141" s="63" t="s">
        <v>744</v>
      </c>
      <c r="B141" s="63" t="s">
        <v>803</v>
      </c>
      <c r="C141" s="234" t="s">
        <v>804</v>
      </c>
      <c r="D141" s="56" t="s">
        <v>805</v>
      </c>
      <c r="E141" s="29">
        <v>45495</v>
      </c>
      <c r="F141" s="29">
        <v>45844</v>
      </c>
      <c r="G141" s="262" t="s">
        <v>806</v>
      </c>
      <c r="H141" s="216"/>
      <c r="I141" s="61" t="s">
        <v>758</v>
      </c>
      <c r="J141" s="28" t="s">
        <v>807</v>
      </c>
      <c r="K141" s="29">
        <v>45181</v>
      </c>
      <c r="L141" s="45"/>
      <c r="M141" s="209">
        <v>363152.47</v>
      </c>
      <c r="N141" s="209">
        <v>75343766.590000004</v>
      </c>
      <c r="O141" s="30">
        <v>142818875.36000001</v>
      </c>
      <c r="P141" s="199"/>
      <c r="Q141" s="83">
        <f t="shared" si="20"/>
        <v>218525794.42000002</v>
      </c>
      <c r="R141" s="244">
        <v>39250000</v>
      </c>
      <c r="S141" s="30">
        <v>24125000</v>
      </c>
      <c r="T141" s="30">
        <v>59213860.140000001</v>
      </c>
      <c r="U141" s="36">
        <v>371432.76</v>
      </c>
      <c r="V141" s="37">
        <v>1121977.27</v>
      </c>
      <c r="W141" s="100">
        <f t="shared" si="19"/>
        <v>60707270.170000002</v>
      </c>
      <c r="X141" s="80"/>
      <c r="Y141" s="77"/>
      <c r="Z141" s="131"/>
      <c r="AA141" s="77"/>
      <c r="AB141" s="236"/>
      <c r="AC141" s="39"/>
      <c r="AD141" s="10"/>
    </row>
    <row r="142" spans="1:30" ht="168.75" customHeight="1" x14ac:dyDescent="0.3">
      <c r="A142" s="63" t="s">
        <v>744</v>
      </c>
      <c r="B142" s="63" t="s">
        <v>778</v>
      </c>
      <c r="C142" s="234" t="s">
        <v>808</v>
      </c>
      <c r="D142" s="56">
        <v>45196</v>
      </c>
      <c r="E142" s="29"/>
      <c r="F142" s="29">
        <v>45562</v>
      </c>
      <c r="G142" s="262" t="s">
        <v>1065</v>
      </c>
      <c r="H142" s="216"/>
      <c r="I142" s="61" t="s">
        <v>809</v>
      </c>
      <c r="J142" s="28">
        <v>6427</v>
      </c>
      <c r="K142" s="29">
        <v>45605</v>
      </c>
      <c r="L142" s="198"/>
      <c r="M142" s="30">
        <v>500000</v>
      </c>
      <c r="N142" s="30">
        <v>8120000</v>
      </c>
      <c r="O142" s="210">
        <v>15000000</v>
      </c>
      <c r="P142" s="127"/>
      <c r="Q142" s="211">
        <f t="shared" si="20"/>
        <v>23620000</v>
      </c>
      <c r="R142" s="244">
        <v>6700000</v>
      </c>
      <c r="S142" s="30">
        <v>6700000</v>
      </c>
      <c r="T142" s="30"/>
      <c r="U142" s="36"/>
      <c r="V142" s="37"/>
      <c r="W142" s="100"/>
      <c r="X142" s="80"/>
      <c r="Y142" s="77"/>
      <c r="Z142" s="131"/>
      <c r="AA142" s="77"/>
      <c r="AB142" s="236"/>
      <c r="AC142" s="39"/>
      <c r="AD142" s="10"/>
    </row>
    <row r="143" spans="1:30" ht="168.75" customHeight="1" x14ac:dyDescent="0.3">
      <c r="A143" s="63" t="s">
        <v>744</v>
      </c>
      <c r="B143" s="63" t="s">
        <v>276</v>
      </c>
      <c r="C143" s="234" t="s">
        <v>810</v>
      </c>
      <c r="D143" s="56" t="s">
        <v>811</v>
      </c>
      <c r="E143" s="29">
        <v>45786</v>
      </c>
      <c r="F143" s="29">
        <v>46148</v>
      </c>
      <c r="G143" s="262" t="s">
        <v>1066</v>
      </c>
      <c r="H143" s="216"/>
      <c r="I143" s="61" t="s">
        <v>758</v>
      </c>
      <c r="J143" s="28" t="s">
        <v>812</v>
      </c>
      <c r="K143" s="29">
        <v>45447</v>
      </c>
      <c r="L143" s="198"/>
      <c r="M143" s="210">
        <v>6782286</v>
      </c>
      <c r="N143" s="210">
        <v>83259548</v>
      </c>
      <c r="O143" s="210">
        <v>288023134</v>
      </c>
      <c r="P143" s="210"/>
      <c r="Q143" s="211">
        <f t="shared" si="20"/>
        <v>378064968</v>
      </c>
      <c r="R143" s="245">
        <v>48100000</v>
      </c>
      <c r="S143" s="30">
        <v>34050000</v>
      </c>
      <c r="T143" s="30">
        <v>88786942.280000001</v>
      </c>
      <c r="U143" s="36"/>
      <c r="V143" s="37"/>
      <c r="W143" s="100">
        <f>T143+U143+V143</f>
        <v>88786942.280000001</v>
      </c>
      <c r="X143" s="80"/>
      <c r="Y143" s="77"/>
      <c r="Z143" s="131"/>
      <c r="AA143" s="77"/>
      <c r="AB143" s="236"/>
      <c r="AC143" s="39"/>
      <c r="AD143" s="10"/>
    </row>
    <row r="144" spans="1:30" ht="168.75" customHeight="1" x14ac:dyDescent="0.3">
      <c r="A144" s="63" t="s">
        <v>744</v>
      </c>
      <c r="B144" s="63" t="s">
        <v>778</v>
      </c>
      <c r="C144" s="234" t="str">
        <f>[1]Delibere!$O$222</f>
        <v>Dichiarazione dello stato di emergenza in conseguenza degli eccezionali eventi meteorologici verificatisi nei giorni dal 19 al 20 ottobre 2024 nel territorio dell’isola di Stromboli del Comune di Lipari in provincia di Messina</v>
      </c>
      <c r="D144" s="56" t="s">
        <v>1067</v>
      </c>
      <c r="E144" s="29"/>
      <c r="F144" s="29">
        <v>46109</v>
      </c>
      <c r="G144" s="262" t="s">
        <v>813</v>
      </c>
      <c r="H144" s="216"/>
      <c r="I144" s="61" t="s">
        <v>758</v>
      </c>
      <c r="J144" s="28" t="s">
        <v>814</v>
      </c>
      <c r="K144" s="29"/>
      <c r="L144" s="198"/>
      <c r="M144" s="210">
        <v>115000</v>
      </c>
      <c r="N144" s="30">
        <v>5029337.76</v>
      </c>
      <c r="O144" s="30">
        <v>7022000</v>
      </c>
      <c r="P144" s="47"/>
      <c r="Q144" s="83">
        <f t="shared" si="20"/>
        <v>12166337.76</v>
      </c>
      <c r="R144" s="245">
        <v>12335000</v>
      </c>
      <c r="S144" s="30">
        <v>1200000</v>
      </c>
      <c r="T144" s="30">
        <v>11420000</v>
      </c>
      <c r="U144" s="36">
        <v>22700</v>
      </c>
      <c r="V144" s="37">
        <v>42161.84</v>
      </c>
      <c r="W144" s="100">
        <f t="shared" ref="W144:W145" si="21">T144+U144+V144</f>
        <v>11484861.84</v>
      </c>
      <c r="X144" s="80"/>
      <c r="Y144" s="77"/>
      <c r="Z144" s="131"/>
      <c r="AA144" s="77"/>
      <c r="AB144" s="236"/>
      <c r="AC144" s="39"/>
      <c r="AD144" s="10"/>
    </row>
    <row r="145" spans="1:30" ht="219" customHeight="1" x14ac:dyDescent="0.3">
      <c r="A145" s="63" t="s">
        <v>744</v>
      </c>
      <c r="B145" s="63" t="s">
        <v>750</v>
      </c>
      <c r="C145" s="234" t="s">
        <v>815</v>
      </c>
      <c r="D145" s="56" t="s">
        <v>816</v>
      </c>
      <c r="E145" s="29"/>
      <c r="F145" s="29">
        <v>46177</v>
      </c>
      <c r="G145" s="262" t="s">
        <v>817</v>
      </c>
      <c r="H145" s="216"/>
      <c r="I145" s="61" t="s">
        <v>818</v>
      </c>
      <c r="J145" s="28" t="s">
        <v>819</v>
      </c>
      <c r="K145" s="29"/>
      <c r="L145" s="198"/>
      <c r="M145" s="210">
        <v>177840.24</v>
      </c>
      <c r="N145" s="30">
        <v>67910163.359999999</v>
      </c>
      <c r="O145" s="30">
        <v>189950774</v>
      </c>
      <c r="P145" s="47">
        <v>31947277</v>
      </c>
      <c r="Q145" s="83">
        <f t="shared" si="20"/>
        <v>289986054.60000002</v>
      </c>
      <c r="R145" s="245">
        <v>19050000</v>
      </c>
      <c r="S145" s="30">
        <v>15825000</v>
      </c>
      <c r="T145" s="30">
        <v>194660444.28</v>
      </c>
      <c r="U145" s="36">
        <v>1195179.6499999999</v>
      </c>
      <c r="V145" s="37">
        <v>1774731.97</v>
      </c>
      <c r="W145" s="100">
        <f t="shared" si="21"/>
        <v>197630355.90000001</v>
      </c>
      <c r="X145" s="80"/>
      <c r="Y145" s="77"/>
      <c r="Z145" s="131"/>
      <c r="AA145" s="77"/>
      <c r="AB145" s="236"/>
      <c r="AC145" s="39"/>
      <c r="AD145" s="10"/>
    </row>
    <row r="146" spans="1:30" ht="97.5" customHeight="1" x14ac:dyDescent="0.3">
      <c r="A146" s="59" t="s">
        <v>820</v>
      </c>
      <c r="B146" s="59" t="s">
        <v>821</v>
      </c>
      <c r="C146" s="234" t="s">
        <v>822</v>
      </c>
      <c r="D146" s="56" t="s">
        <v>823</v>
      </c>
      <c r="E146" s="56" t="s">
        <v>824</v>
      </c>
      <c r="F146" s="29">
        <v>41673</v>
      </c>
      <c r="G146" s="262" t="s">
        <v>825</v>
      </c>
      <c r="H146" s="226"/>
      <c r="I146" s="27" t="s">
        <v>826</v>
      </c>
      <c r="J146" s="28">
        <v>5765</v>
      </c>
      <c r="K146" s="29">
        <v>41446</v>
      </c>
      <c r="L146" s="45">
        <v>42551</v>
      </c>
      <c r="M146" s="46">
        <v>551830.15</v>
      </c>
      <c r="N146" s="250">
        <f>5699500.19+6485643.85+59841079.82</f>
        <v>72026223.859999999</v>
      </c>
      <c r="O146" s="250">
        <v>20112000</v>
      </c>
      <c r="P146" s="250"/>
      <c r="Q146" s="85">
        <f>SUM(M146:P146)</f>
        <v>92690054.010000005</v>
      </c>
      <c r="R146" s="67">
        <v>6000000</v>
      </c>
      <c r="S146" s="250">
        <v>6000000</v>
      </c>
      <c r="T146" s="36">
        <v>89471699.640000001</v>
      </c>
      <c r="U146" s="36">
        <v>2987171.65</v>
      </c>
      <c r="V146" s="37">
        <v>548037.86</v>
      </c>
      <c r="W146" s="100">
        <v>93006909.150000006</v>
      </c>
      <c r="X146" s="25" t="s">
        <v>827</v>
      </c>
      <c r="Y146" s="76" t="s">
        <v>828</v>
      </c>
      <c r="Z146" s="128"/>
      <c r="AA146" s="76"/>
      <c r="AB146" s="236" t="s">
        <v>829</v>
      </c>
      <c r="AC146" s="40"/>
      <c r="AD146" s="9"/>
    </row>
    <row r="147" spans="1:30" ht="97.5" customHeight="1" x14ac:dyDescent="0.3">
      <c r="A147" s="59" t="s">
        <v>820</v>
      </c>
      <c r="B147" s="234" t="s">
        <v>31</v>
      </c>
      <c r="C147" s="234" t="s">
        <v>830</v>
      </c>
      <c r="D147" s="29">
        <v>41593</v>
      </c>
      <c r="E147" s="29">
        <v>41775</v>
      </c>
      <c r="F147" s="29">
        <v>41953</v>
      </c>
      <c r="G147" s="262" t="s">
        <v>831</v>
      </c>
      <c r="H147" s="226"/>
      <c r="I147" s="27" t="s">
        <v>826</v>
      </c>
      <c r="J147" s="28">
        <v>5786</v>
      </c>
      <c r="K147" s="29">
        <v>41975</v>
      </c>
      <c r="L147" s="45">
        <v>43091</v>
      </c>
      <c r="M147" s="250">
        <f>384968.08+51030+48000</f>
        <v>483998.08</v>
      </c>
      <c r="N147" s="250">
        <v>21302082.809999999</v>
      </c>
      <c r="O147" s="250">
        <v>120435235.91</v>
      </c>
      <c r="P147" s="250">
        <v>57329828.200000003</v>
      </c>
      <c r="Q147" s="85">
        <f>SUM(M147:P147)</f>
        <v>199551145</v>
      </c>
      <c r="R147" s="67">
        <v>16500000</v>
      </c>
      <c r="S147" s="250">
        <v>16500000</v>
      </c>
      <c r="T147" s="36">
        <v>97129059.379999995</v>
      </c>
      <c r="U147" s="36">
        <v>9355934.6899999995</v>
      </c>
      <c r="V147" s="37">
        <v>27049447.68</v>
      </c>
      <c r="W147" s="100">
        <f t="shared" ref="W147:W170" si="22">SUM(T147:V147)</f>
        <v>133534441.75</v>
      </c>
      <c r="X147" s="25" t="s">
        <v>559</v>
      </c>
      <c r="Y147" s="76">
        <v>1184230.8</v>
      </c>
      <c r="Z147" s="128">
        <v>43091</v>
      </c>
      <c r="AA147" s="76">
        <v>3122319.72</v>
      </c>
      <c r="AB147" s="236" t="s">
        <v>829</v>
      </c>
      <c r="AC147" s="40"/>
      <c r="AD147" s="9"/>
    </row>
    <row r="148" spans="1:30" ht="97.5" customHeight="1" x14ac:dyDescent="0.3">
      <c r="A148" s="59" t="s">
        <v>820</v>
      </c>
      <c r="B148" s="234" t="s">
        <v>31</v>
      </c>
      <c r="C148" s="234" t="s">
        <v>832</v>
      </c>
      <c r="D148" s="29">
        <v>41684</v>
      </c>
      <c r="E148" s="29">
        <v>41851</v>
      </c>
      <c r="F148" s="29">
        <v>42044</v>
      </c>
      <c r="G148" s="262" t="s">
        <v>833</v>
      </c>
      <c r="H148" s="226"/>
      <c r="I148" s="27" t="s">
        <v>826</v>
      </c>
      <c r="J148" s="28">
        <v>5804</v>
      </c>
      <c r="K148" s="29">
        <v>41715</v>
      </c>
      <c r="L148" s="29">
        <v>43269</v>
      </c>
      <c r="M148" s="250">
        <f>660040.51+52712.5+61400+114112.5</f>
        <v>888265.51</v>
      </c>
      <c r="N148" s="250">
        <v>24798245.129999999</v>
      </c>
      <c r="O148" s="250">
        <v>110032606.53</v>
      </c>
      <c r="P148" s="250"/>
      <c r="Q148" s="85">
        <f>M148+N148+O148</f>
        <v>135719117.17000002</v>
      </c>
      <c r="R148" s="67">
        <v>16118000</v>
      </c>
      <c r="S148" s="250">
        <v>16118000</v>
      </c>
      <c r="T148" s="36">
        <v>154043549.58000001</v>
      </c>
      <c r="U148" s="36">
        <v>10932984.6</v>
      </c>
      <c r="V148" s="36">
        <v>6766971.2000000002</v>
      </c>
      <c r="W148" s="100">
        <f t="shared" si="22"/>
        <v>171743505.38</v>
      </c>
      <c r="X148" s="25" t="s">
        <v>559</v>
      </c>
      <c r="Y148" s="76">
        <v>2278540.81</v>
      </c>
      <c r="Z148" s="128">
        <v>43091</v>
      </c>
      <c r="AA148" s="76">
        <v>652898.31999999995</v>
      </c>
      <c r="AB148" s="236" t="s">
        <v>829</v>
      </c>
      <c r="AC148" s="40"/>
      <c r="AD148" s="9"/>
    </row>
    <row r="149" spans="1:30" ht="97.5" customHeight="1" x14ac:dyDescent="0.3">
      <c r="A149" s="234" t="s">
        <v>820</v>
      </c>
      <c r="B149" s="234" t="s">
        <v>834</v>
      </c>
      <c r="C149" s="234" t="s">
        <v>835</v>
      </c>
      <c r="D149" s="29">
        <v>41935</v>
      </c>
      <c r="E149" s="29">
        <v>42131</v>
      </c>
      <c r="F149" s="29">
        <v>42295</v>
      </c>
      <c r="G149" s="234" t="s">
        <v>836</v>
      </c>
      <c r="H149" s="234"/>
      <c r="I149" s="27" t="s">
        <v>826</v>
      </c>
      <c r="J149" s="28">
        <v>5860</v>
      </c>
      <c r="K149" s="29">
        <v>41975</v>
      </c>
      <c r="L149" s="29">
        <v>42989</v>
      </c>
      <c r="M149" s="250">
        <v>116932.37</v>
      </c>
      <c r="N149" s="250">
        <v>16120564.98</v>
      </c>
      <c r="O149" s="250"/>
      <c r="P149" s="250"/>
      <c r="Q149" s="85">
        <f>M149+N149</f>
        <v>16237497.35</v>
      </c>
      <c r="R149" s="67">
        <v>3248000</v>
      </c>
      <c r="S149" s="250">
        <v>3248000</v>
      </c>
      <c r="T149" s="36">
        <v>6226195</v>
      </c>
      <c r="U149" s="36">
        <v>28132557</v>
      </c>
      <c r="V149" s="36">
        <v>19935662</v>
      </c>
      <c r="W149" s="100">
        <f t="shared" si="22"/>
        <v>54294414</v>
      </c>
      <c r="X149" s="25" t="s">
        <v>559</v>
      </c>
      <c r="Y149" s="76">
        <v>4322392</v>
      </c>
      <c r="Z149" s="128">
        <v>43091</v>
      </c>
      <c r="AA149" s="76">
        <v>3940333.94</v>
      </c>
      <c r="AB149" s="44" t="s">
        <v>837</v>
      </c>
      <c r="AC149" s="40"/>
      <c r="AD149" s="9"/>
    </row>
    <row r="150" spans="1:30" ht="97.5" customHeight="1" x14ac:dyDescent="0.3">
      <c r="A150" s="57" t="s">
        <v>820</v>
      </c>
      <c r="B150" s="234" t="s">
        <v>838</v>
      </c>
      <c r="C150" s="234" t="s">
        <v>839</v>
      </c>
      <c r="D150" s="29">
        <v>41990</v>
      </c>
      <c r="E150" s="29">
        <v>42166</v>
      </c>
      <c r="F150" s="29">
        <v>42350</v>
      </c>
      <c r="G150" s="234" t="s">
        <v>840</v>
      </c>
      <c r="H150" s="234"/>
      <c r="I150" s="27" t="s">
        <v>826</v>
      </c>
      <c r="J150" s="28">
        <v>5868</v>
      </c>
      <c r="K150" s="29">
        <v>42016</v>
      </c>
      <c r="L150" s="29"/>
      <c r="M150" s="250">
        <v>3551079.09</v>
      </c>
      <c r="N150" s="250">
        <v>106340513.43000001</v>
      </c>
      <c r="O150" s="250"/>
      <c r="P150" s="250"/>
      <c r="Q150" s="85">
        <f>M150+N150</f>
        <v>109891592.52000001</v>
      </c>
      <c r="R150" s="67">
        <v>21971000</v>
      </c>
      <c r="S150" s="250">
        <v>21971000</v>
      </c>
      <c r="T150" s="36">
        <v>26045039</v>
      </c>
      <c r="U150" s="36">
        <v>15693539</v>
      </c>
      <c r="V150" s="36">
        <v>23823471</v>
      </c>
      <c r="W150" s="100">
        <f>SUM(T150:V150)</f>
        <v>65562049</v>
      </c>
      <c r="X150" s="25" t="s">
        <v>559</v>
      </c>
      <c r="Y150" s="76">
        <v>3707556.35</v>
      </c>
      <c r="Z150" s="128">
        <v>43091</v>
      </c>
      <c r="AA150" s="76">
        <v>3981620.62</v>
      </c>
      <c r="AB150" s="44" t="s">
        <v>837</v>
      </c>
      <c r="AC150" s="40"/>
      <c r="AD150" s="9"/>
    </row>
    <row r="151" spans="1:30" ht="97.5" customHeight="1" x14ac:dyDescent="0.3">
      <c r="A151" s="234" t="s">
        <v>820</v>
      </c>
      <c r="B151" s="234" t="s">
        <v>841</v>
      </c>
      <c r="C151" s="234" t="s">
        <v>842</v>
      </c>
      <c r="D151" s="29">
        <v>42123</v>
      </c>
      <c r="E151" s="29">
        <v>42314</v>
      </c>
      <c r="F151" s="29">
        <v>42483</v>
      </c>
      <c r="G151" s="262" t="s">
        <v>843</v>
      </c>
      <c r="H151" s="226"/>
      <c r="I151" s="27" t="s">
        <v>826</v>
      </c>
      <c r="J151" s="28">
        <v>5957</v>
      </c>
      <c r="K151" s="29">
        <v>42185</v>
      </c>
      <c r="L151" s="29">
        <v>43213</v>
      </c>
      <c r="M151" s="250">
        <v>2140885.6</v>
      </c>
      <c r="N151" s="250">
        <v>23375773.780000001</v>
      </c>
      <c r="O151" s="250">
        <v>35934223.740000002</v>
      </c>
      <c r="P151" s="222">
        <v>309735330</v>
      </c>
      <c r="Q151" s="85">
        <f>SUM(M151:P151)</f>
        <v>371186213.12</v>
      </c>
      <c r="R151" s="67">
        <v>12500000</v>
      </c>
      <c r="S151" s="250">
        <f>6250000+6250000</f>
        <v>12500000</v>
      </c>
      <c r="T151" s="36">
        <v>25162770</v>
      </c>
      <c r="U151" s="36">
        <v>81549827</v>
      </c>
      <c r="V151" s="36">
        <v>63014890</v>
      </c>
      <c r="W151" s="100">
        <f t="shared" si="22"/>
        <v>169727487</v>
      </c>
      <c r="X151" s="25" t="s">
        <v>559</v>
      </c>
      <c r="Y151" s="76">
        <v>6424417</v>
      </c>
      <c r="Z151" s="128">
        <v>43091</v>
      </c>
      <c r="AA151" s="76">
        <v>2550073.4300000002</v>
      </c>
      <c r="AB151" s="44" t="s">
        <v>837</v>
      </c>
      <c r="AC151" s="40"/>
      <c r="AD151" s="9"/>
    </row>
    <row r="152" spans="1:30" ht="97.5" customHeight="1" x14ac:dyDescent="0.3">
      <c r="A152" s="234" t="s">
        <v>820</v>
      </c>
      <c r="B152" s="234" t="s">
        <v>844</v>
      </c>
      <c r="C152" s="234" t="s">
        <v>845</v>
      </c>
      <c r="D152" s="29">
        <v>42314</v>
      </c>
      <c r="E152" s="29">
        <v>42500</v>
      </c>
      <c r="F152" s="29">
        <v>42674</v>
      </c>
      <c r="G152" s="262" t="s">
        <v>846</v>
      </c>
      <c r="H152" s="233"/>
      <c r="I152" s="27" t="s">
        <v>847</v>
      </c>
      <c r="J152" s="28">
        <v>5992</v>
      </c>
      <c r="K152" s="29">
        <v>42401</v>
      </c>
      <c r="L152" s="29"/>
      <c r="M152" s="222">
        <v>258574.54</v>
      </c>
      <c r="N152" s="222">
        <v>15153499.640000001</v>
      </c>
      <c r="O152" s="222">
        <v>6924700</v>
      </c>
      <c r="P152" s="222">
        <v>39565340.520000003</v>
      </c>
      <c r="Q152" s="86">
        <f>M152+N152+O152+P152</f>
        <v>61902114.700000003</v>
      </c>
      <c r="R152" s="67">
        <v>2000000</v>
      </c>
      <c r="S152" s="250">
        <v>2000000</v>
      </c>
      <c r="T152" s="36">
        <v>9909604</v>
      </c>
      <c r="U152" s="36">
        <v>605231</v>
      </c>
      <c r="V152" s="37">
        <v>2290987</v>
      </c>
      <c r="W152" s="100">
        <f t="shared" si="22"/>
        <v>12805822</v>
      </c>
      <c r="X152" s="25" t="s">
        <v>559</v>
      </c>
      <c r="Y152" s="74">
        <v>270716.56</v>
      </c>
      <c r="Z152" s="128">
        <v>43091</v>
      </c>
      <c r="AA152" s="74">
        <v>345503.38</v>
      </c>
      <c r="AB152" s="44" t="s">
        <v>837</v>
      </c>
      <c r="AC152" s="40"/>
      <c r="AD152" s="9"/>
    </row>
    <row r="153" spans="1:30" ht="97.5" customHeight="1" x14ac:dyDescent="0.3">
      <c r="A153" s="234" t="s">
        <v>820</v>
      </c>
      <c r="B153" s="234" t="s">
        <v>848</v>
      </c>
      <c r="C153" s="234" t="s">
        <v>849</v>
      </c>
      <c r="D153" s="29">
        <v>42993</v>
      </c>
      <c r="E153" s="56" t="s">
        <v>850</v>
      </c>
      <c r="F153" s="29">
        <v>43534</v>
      </c>
      <c r="G153" s="262" t="s">
        <v>851</v>
      </c>
      <c r="H153" s="216"/>
      <c r="I153" s="27" t="s">
        <v>852</v>
      </c>
      <c r="J153" s="28">
        <v>6064</v>
      </c>
      <c r="K153" s="29">
        <v>43010</v>
      </c>
      <c r="L153" s="29"/>
      <c r="M153" s="222">
        <v>594500</v>
      </c>
      <c r="N153" s="222">
        <v>10705900</v>
      </c>
      <c r="O153" s="222">
        <v>21355000</v>
      </c>
      <c r="P153" s="222"/>
      <c r="Q153" s="86">
        <f>M153+N153+O153+P153</f>
        <v>32655400</v>
      </c>
      <c r="R153" s="67">
        <v>15570000</v>
      </c>
      <c r="S153" s="250">
        <v>15570000</v>
      </c>
      <c r="T153" s="36">
        <v>35870738</v>
      </c>
      <c r="U153" s="36">
        <v>23574183</v>
      </c>
      <c r="V153" s="37">
        <v>22266871</v>
      </c>
      <c r="W153" s="100">
        <f t="shared" si="22"/>
        <v>81711792</v>
      </c>
      <c r="X153" s="25" t="s">
        <v>853</v>
      </c>
      <c r="Y153" s="74" t="s">
        <v>854</v>
      </c>
      <c r="Z153" s="25" t="s">
        <v>239</v>
      </c>
      <c r="AA153" s="74" t="s">
        <v>855</v>
      </c>
      <c r="AB153" s="44"/>
      <c r="AC153" s="40"/>
      <c r="AD153" s="9"/>
    </row>
    <row r="154" spans="1:30" ht="97.5" customHeight="1" x14ac:dyDescent="0.3">
      <c r="A154" s="234" t="s">
        <v>820</v>
      </c>
      <c r="B154" s="234" t="s">
        <v>856</v>
      </c>
      <c r="C154" s="234" t="s">
        <v>857</v>
      </c>
      <c r="D154" s="56" t="s">
        <v>858</v>
      </c>
      <c r="E154" s="56">
        <v>44109</v>
      </c>
      <c r="F154" s="29">
        <v>44458</v>
      </c>
      <c r="G154" s="262" t="s">
        <v>859</v>
      </c>
      <c r="H154" s="216"/>
      <c r="I154" s="27" t="s">
        <v>860</v>
      </c>
      <c r="J154" s="28">
        <v>6168</v>
      </c>
      <c r="K154" s="29">
        <v>43805</v>
      </c>
      <c r="L154" s="29"/>
      <c r="M154" s="222"/>
      <c r="N154" s="222"/>
      <c r="O154" s="222"/>
      <c r="P154" s="222"/>
      <c r="Q154" s="86"/>
      <c r="R154" s="67">
        <v>21337765.300000001</v>
      </c>
      <c r="S154" s="250">
        <v>21208750.010000002</v>
      </c>
      <c r="T154" s="36" t="s">
        <v>275</v>
      </c>
      <c r="U154" s="36" t="s">
        <v>861</v>
      </c>
      <c r="V154" s="37" t="s">
        <v>862</v>
      </c>
      <c r="W154" s="100">
        <f>T154+U154+V154</f>
        <v>2179079.7600000002</v>
      </c>
      <c r="X154" s="25" t="s">
        <v>863</v>
      </c>
      <c r="Y154" s="74">
        <v>106021.33</v>
      </c>
      <c r="Z154" s="25" t="s">
        <v>863</v>
      </c>
      <c r="AA154" s="74">
        <v>31743.97</v>
      </c>
      <c r="AB154" s="44"/>
      <c r="AC154" s="40"/>
      <c r="AD154" s="9"/>
    </row>
    <row r="155" spans="1:30" ht="97.5" customHeight="1" x14ac:dyDescent="0.3">
      <c r="A155" s="234" t="s">
        <v>820</v>
      </c>
      <c r="B155" s="234" t="s">
        <v>864</v>
      </c>
      <c r="C155" s="234" t="s">
        <v>865</v>
      </c>
      <c r="D155" s="56" t="s">
        <v>866</v>
      </c>
      <c r="E155" s="56">
        <v>44413</v>
      </c>
      <c r="F155" s="29">
        <v>44495</v>
      </c>
      <c r="G155" s="262" t="s">
        <v>867</v>
      </c>
      <c r="H155" s="216"/>
      <c r="I155" s="27" t="s">
        <v>860</v>
      </c>
      <c r="J155" s="28">
        <v>6264</v>
      </c>
      <c r="K155" s="29">
        <v>44295</v>
      </c>
      <c r="L155" s="29"/>
      <c r="M155" s="200"/>
      <c r="N155" s="200"/>
      <c r="O155" s="222"/>
      <c r="P155" s="222"/>
      <c r="Q155" s="86"/>
      <c r="R155" s="67">
        <v>3272659.22</v>
      </c>
      <c r="S155" s="250">
        <v>3149332.64</v>
      </c>
      <c r="T155" s="36">
        <v>427604.22</v>
      </c>
      <c r="U155" s="36" t="s">
        <v>868</v>
      </c>
      <c r="V155" s="37" t="s">
        <v>869</v>
      </c>
      <c r="W155" s="100">
        <f>T155+U155+V155</f>
        <v>1086453.03</v>
      </c>
      <c r="X155" s="25" t="s">
        <v>870</v>
      </c>
      <c r="Y155" s="74">
        <v>0</v>
      </c>
      <c r="Z155" s="25" t="s">
        <v>870</v>
      </c>
      <c r="AA155" s="74">
        <v>302659.21999999997</v>
      </c>
      <c r="AB155" s="44"/>
      <c r="AC155" s="40"/>
      <c r="AD155" s="9"/>
    </row>
    <row r="156" spans="1:30" ht="97.5" customHeight="1" x14ac:dyDescent="0.3">
      <c r="A156" s="234" t="s">
        <v>820</v>
      </c>
      <c r="B156" s="234" t="s">
        <v>871</v>
      </c>
      <c r="C156" s="234" t="s">
        <v>872</v>
      </c>
      <c r="D156" s="56" t="s">
        <v>873</v>
      </c>
      <c r="E156" s="56">
        <v>45187</v>
      </c>
      <c r="F156" s="29">
        <v>45575</v>
      </c>
      <c r="G156" s="262" t="s">
        <v>874</v>
      </c>
      <c r="H156" s="226"/>
      <c r="I156" s="27" t="s">
        <v>860</v>
      </c>
      <c r="J156" s="28">
        <v>6384</v>
      </c>
      <c r="K156" s="29">
        <v>44860</v>
      </c>
      <c r="L156" s="29"/>
      <c r="M156" s="222">
        <v>1338660</v>
      </c>
      <c r="N156" s="222">
        <v>20163188.460000001</v>
      </c>
      <c r="O156" s="200"/>
      <c r="P156" s="200"/>
      <c r="Q156" s="212">
        <f t="shared" ref="Q156:Q164" si="23">M156+N156+O156+P156</f>
        <v>21501848.460000001</v>
      </c>
      <c r="R156" s="67">
        <f>2080000+2470000</f>
        <v>4550000</v>
      </c>
      <c r="S156" s="250">
        <v>3752246.65</v>
      </c>
      <c r="T156" s="36">
        <v>826831.92</v>
      </c>
      <c r="U156" s="36">
        <v>697649.88</v>
      </c>
      <c r="V156" s="37">
        <v>942340.63</v>
      </c>
      <c r="W156" s="100">
        <f>T156+U156+V156</f>
        <v>2466822.4300000002</v>
      </c>
      <c r="X156" s="25"/>
      <c r="Y156" s="74"/>
      <c r="Z156" s="25"/>
      <c r="AA156" s="74"/>
      <c r="AB156" s="44"/>
      <c r="AC156" s="40"/>
      <c r="AD156" s="9"/>
    </row>
    <row r="157" spans="1:30" ht="135" customHeight="1" x14ac:dyDescent="0.3">
      <c r="A157" s="234" t="s">
        <v>820</v>
      </c>
      <c r="B157" s="234" t="s">
        <v>875</v>
      </c>
      <c r="C157" s="234" t="s">
        <v>876</v>
      </c>
      <c r="D157" s="56">
        <v>45071</v>
      </c>
      <c r="E157" s="56">
        <v>45418</v>
      </c>
      <c r="F157" s="29">
        <v>45802</v>
      </c>
      <c r="G157" s="262" t="s">
        <v>1068</v>
      </c>
      <c r="H157" s="216"/>
      <c r="I157" s="27" t="s">
        <v>860</v>
      </c>
      <c r="J157" s="203">
        <v>6408</v>
      </c>
      <c r="K157" s="29">
        <v>45091</v>
      </c>
      <c r="L157" s="197"/>
      <c r="M157" s="221"/>
      <c r="N157" s="261">
        <v>63966232</v>
      </c>
      <c r="O157" s="222"/>
      <c r="P157" s="202"/>
      <c r="Q157" s="212">
        <f t="shared" si="23"/>
        <v>63966232</v>
      </c>
      <c r="R157" s="67">
        <v>4000000</v>
      </c>
      <c r="S157" s="250">
        <v>4000000</v>
      </c>
      <c r="T157" s="36"/>
      <c r="U157" s="36"/>
      <c r="V157" s="37"/>
      <c r="W157" s="100"/>
      <c r="X157" s="25"/>
      <c r="Y157" s="74"/>
      <c r="Z157" s="25"/>
      <c r="AA157" s="74"/>
      <c r="AB157" s="44"/>
      <c r="AC157" s="40"/>
      <c r="AD157" s="9"/>
    </row>
    <row r="158" spans="1:30" ht="298.5" customHeight="1" x14ac:dyDescent="0.3">
      <c r="A158" s="234" t="s">
        <v>820</v>
      </c>
      <c r="B158" s="234" t="s">
        <v>877</v>
      </c>
      <c r="C158" s="234" t="s">
        <v>878</v>
      </c>
      <c r="D158" s="56" t="s">
        <v>1069</v>
      </c>
      <c r="E158" s="56">
        <v>45586</v>
      </c>
      <c r="F158" s="29">
        <v>45964</v>
      </c>
      <c r="G158" s="262" t="s">
        <v>879</v>
      </c>
      <c r="H158" s="216"/>
      <c r="I158" s="186" t="s">
        <v>880</v>
      </c>
      <c r="J158" s="204">
        <v>6425</v>
      </c>
      <c r="K158" s="129">
        <v>45091</v>
      </c>
      <c r="L158" s="29"/>
      <c r="M158" s="222">
        <v>31929.59</v>
      </c>
      <c r="N158" s="222">
        <v>6317253.21</v>
      </c>
      <c r="O158" s="222">
        <v>150000000</v>
      </c>
      <c r="P158" s="201"/>
      <c r="Q158" s="86">
        <f t="shared" si="23"/>
        <v>156349182.80000001</v>
      </c>
      <c r="R158" s="67">
        <v>253600000</v>
      </c>
      <c r="S158" s="250">
        <v>187846332.58000001</v>
      </c>
      <c r="T158" s="36">
        <v>570062162.42999995</v>
      </c>
      <c r="U158" s="36">
        <v>29324738.670000002</v>
      </c>
      <c r="V158" s="37">
        <v>38342822.939999998</v>
      </c>
      <c r="W158" s="100">
        <f>T158+U158+V158</f>
        <v>637729724.03999996</v>
      </c>
      <c r="X158" s="25"/>
      <c r="Y158" s="74"/>
      <c r="Z158" s="25"/>
      <c r="AA158" s="74"/>
      <c r="AB158" s="44"/>
      <c r="AC158" s="40"/>
      <c r="AD158" s="9"/>
    </row>
    <row r="159" spans="1:30" ht="92.25" customHeight="1" x14ac:dyDescent="0.3">
      <c r="A159" s="234" t="s">
        <v>820</v>
      </c>
      <c r="B159" s="234" t="s">
        <v>881</v>
      </c>
      <c r="C159" s="234" t="str">
        <f>[1]Delibere!$O$187</f>
        <v>Dichiarazione dello stato di emergenza in conseguenza degli eccezionali eventi meteorologici verificatisi il giorno 18 settembre 2024 nel territorio dei comuni di Marradi e di Palazzolo sul Senio della Città Metropolitana di Firenze e il giorno 23 settembre 2024 nel territorio dei comuni di Castagneto Carducci, San Vincenzo e Bibbona in provincia di Livorno e di Montecatini Val di Cecina, Monteverdi Marittimo, Pomarance e Guardistallo in provincia di Pisa</v>
      </c>
      <c r="D159" s="56" t="s">
        <v>1062</v>
      </c>
      <c r="E159" s="56">
        <v>45932</v>
      </c>
      <c r="F159" s="29">
        <v>46324</v>
      </c>
      <c r="G159" s="262" t="s">
        <v>882</v>
      </c>
      <c r="H159" s="216"/>
      <c r="I159" s="186" t="s">
        <v>880</v>
      </c>
      <c r="J159" s="204" t="s">
        <v>883</v>
      </c>
      <c r="K159" s="129"/>
      <c r="L159" s="29"/>
      <c r="M159" s="222">
        <v>3724119.35</v>
      </c>
      <c r="N159" s="222">
        <v>16047841.34</v>
      </c>
      <c r="O159" s="222">
        <v>0</v>
      </c>
      <c r="P159" s="222">
        <v>0</v>
      </c>
      <c r="Q159" s="86">
        <f t="shared" si="23"/>
        <v>19771960.690000001</v>
      </c>
      <c r="R159" s="67">
        <v>13800000</v>
      </c>
      <c r="S159" s="250">
        <v>11250000</v>
      </c>
      <c r="T159" s="36">
        <v>9411326.4000000004</v>
      </c>
      <c r="U159" s="36">
        <v>60920</v>
      </c>
      <c r="V159" s="37">
        <v>642336.03</v>
      </c>
      <c r="W159" s="100">
        <f t="shared" ref="W159:W163" si="24">T159+U159+V159</f>
        <v>10114582.43</v>
      </c>
      <c r="X159" s="25"/>
      <c r="Y159" s="74"/>
      <c r="Z159" s="25"/>
      <c r="AA159" s="74"/>
      <c r="AB159" s="44"/>
      <c r="AC159" s="40"/>
      <c r="AD159" s="9"/>
    </row>
    <row r="160" spans="1:30" ht="115.5" customHeight="1" x14ac:dyDescent="0.3">
      <c r="A160" s="234" t="s">
        <v>820</v>
      </c>
      <c r="B160" s="234" t="s">
        <v>884</v>
      </c>
      <c r="C160" s="234" t="str">
        <f>[1]Delibere!$O$191</f>
        <v>Dichiarazione dello stato di emergenza in conseguenza degli eccezionali eventi meteorologici verificatisi nei giorni 17 e 18 ottobre 2024 nel territorio dei comuni di Castelfiorentino e di Certaldo della città metropolitana di Firenze, dei comuni di Campiglia Marittima, di Castagneto Carducci, di Cecina, di Sassetta e di Suvereto in provincia di Livorno, dei comuni di Pomarance e di Volterra in provincia di Pisa e dei comuni di Chiusdino, di Monteriggioni, di Siena e di Sovicille in provincia di Siena</v>
      </c>
      <c r="D160" s="56" t="s">
        <v>1070</v>
      </c>
      <c r="E160" s="56">
        <v>45966</v>
      </c>
      <c r="F160" s="29">
        <v>46351</v>
      </c>
      <c r="G160" s="262" t="s">
        <v>885</v>
      </c>
      <c r="H160" s="216"/>
      <c r="I160" s="186" t="s">
        <v>880</v>
      </c>
      <c r="J160" s="204" t="s">
        <v>883</v>
      </c>
      <c r="K160" s="129"/>
      <c r="L160" s="29"/>
      <c r="M160" s="222">
        <v>864150</v>
      </c>
      <c r="N160" s="222">
        <v>18912860.539999999</v>
      </c>
      <c r="O160" s="222">
        <v>0</v>
      </c>
      <c r="P160" s="222">
        <v>0</v>
      </c>
      <c r="Q160" s="86">
        <f t="shared" si="23"/>
        <v>19777010.539999999</v>
      </c>
      <c r="R160" s="67">
        <v>16460000</v>
      </c>
      <c r="S160" s="250">
        <v>13080000</v>
      </c>
      <c r="T160" s="36">
        <v>6648552.6500000004</v>
      </c>
      <c r="U160" s="36">
        <v>392176.66</v>
      </c>
      <c r="V160" s="37">
        <v>1297709.3500000001</v>
      </c>
      <c r="W160" s="100">
        <f t="shared" si="24"/>
        <v>8338438.6600000001</v>
      </c>
      <c r="X160" s="25"/>
      <c r="Y160" s="74"/>
      <c r="Z160" s="25"/>
      <c r="AA160" s="74"/>
      <c r="AB160" s="44"/>
      <c r="AC160" s="40"/>
      <c r="AD160" s="9"/>
    </row>
    <row r="161" spans="1:30" ht="224.25" customHeight="1" x14ac:dyDescent="0.3">
      <c r="A161" s="234" t="s">
        <v>820</v>
      </c>
      <c r="B161" s="234" t="s">
        <v>886</v>
      </c>
      <c r="C161" s="234" t="str">
        <f>[1]Delibere!$O$199</f>
        <v>Dichiarazione dello stato di emergenza in conseguenza degli eccezionali eventi meteorologici verificatisi nei giorni 25 e 26 ottobre 2024 nel territorio dei comuni di Casciana Terme Lari, di Terricciola, di Castellina Marittima, di Riparbella, di Pomarance, di Santa Luce, di Ponsacco e di Volterra della provincia di Pisa e dei comuni di Rosignano Marittimo, di Collesalvetti e di Cecina della provincia di Livorno</v>
      </c>
      <c r="D161" s="56">
        <v>45649</v>
      </c>
      <c r="E161" s="56">
        <v>46002</v>
      </c>
      <c r="F161" s="29">
        <v>46379</v>
      </c>
      <c r="G161" s="262" t="s">
        <v>887</v>
      </c>
      <c r="H161" s="216"/>
      <c r="I161" s="186" t="s">
        <v>880</v>
      </c>
      <c r="J161" s="213" t="s">
        <v>883</v>
      </c>
      <c r="K161" s="129"/>
      <c r="L161" s="29"/>
      <c r="M161" s="222">
        <v>121238.32</v>
      </c>
      <c r="N161" s="222">
        <v>4345636.18</v>
      </c>
      <c r="O161" s="222">
        <v>0</v>
      </c>
      <c r="P161" s="222"/>
      <c r="Q161" s="86">
        <f t="shared" si="23"/>
        <v>4466874.5</v>
      </c>
      <c r="R161" s="67">
        <v>6590000</v>
      </c>
      <c r="S161" s="250">
        <v>5145000</v>
      </c>
      <c r="T161" s="36">
        <v>2574291.9700000002</v>
      </c>
      <c r="U161" s="36">
        <v>80144</v>
      </c>
      <c r="V161" s="37">
        <v>427767</v>
      </c>
      <c r="W161" s="100">
        <f t="shared" si="24"/>
        <v>3082202.97</v>
      </c>
      <c r="X161" s="25"/>
      <c r="Y161" s="74"/>
      <c r="Z161" s="25"/>
      <c r="AA161" s="74"/>
      <c r="AB161" s="44"/>
      <c r="AC161" s="40"/>
      <c r="AD161" s="9"/>
    </row>
    <row r="162" spans="1:30" ht="224.25" customHeight="1" x14ac:dyDescent="0.3">
      <c r="A162" s="234" t="s">
        <v>820</v>
      </c>
      <c r="B162" s="234" t="s">
        <v>888</v>
      </c>
      <c r="C162" s="234" t="str">
        <f>[1]Delibere!$O$225</f>
        <v>Dichiarazione dello stato di emergenza in conseguenza degli eccezionali eventi meteorologici verificatisi nei giorni dal 12 al 14 febbraio 2025 nel territorio dei comuni di Isola del Giglio, di Monte Argentario e di Orbetello della provincia di Grosseto, di Campo nell’Elba, di Marciana, di Portoferraio e di Rio della provincia di Livorno, di Castelnuovo in Garfagnana della provincia di Lucca e di Montale, di Montemurlo, di Lamporecchio e di Larciano della provincia di Pistoia</v>
      </c>
      <c r="D162" s="56" t="s">
        <v>1071</v>
      </c>
      <c r="E162" s="56"/>
      <c r="F162" s="29">
        <v>46121</v>
      </c>
      <c r="G162" s="262" t="s">
        <v>889</v>
      </c>
      <c r="H162" s="216"/>
      <c r="I162" s="186" t="s">
        <v>880</v>
      </c>
      <c r="J162" s="213">
        <v>13140</v>
      </c>
      <c r="K162" s="29"/>
      <c r="L162" s="29"/>
      <c r="M162" s="222">
        <v>125866</v>
      </c>
      <c r="N162" s="222">
        <v>15011354</v>
      </c>
      <c r="O162" s="222"/>
      <c r="P162" s="222"/>
      <c r="Q162" s="86">
        <f t="shared" si="23"/>
        <v>15137220</v>
      </c>
      <c r="R162" s="67">
        <v>7870000</v>
      </c>
      <c r="S162" s="250">
        <v>5700000</v>
      </c>
      <c r="T162" s="36">
        <v>19700117.199999999</v>
      </c>
      <c r="U162" s="36">
        <v>40000</v>
      </c>
      <c r="V162" s="37">
        <v>401479.49</v>
      </c>
      <c r="W162" s="100">
        <f t="shared" si="24"/>
        <v>20141596.689999998</v>
      </c>
      <c r="X162" s="25"/>
      <c r="Y162" s="74"/>
      <c r="Z162" s="25"/>
      <c r="AA162" s="74"/>
      <c r="AB162" s="44"/>
      <c r="AC162" s="40"/>
      <c r="AD162" s="9"/>
    </row>
    <row r="163" spans="1:30" ht="224.25" customHeight="1" x14ac:dyDescent="0.3">
      <c r="A163" s="234" t="s">
        <v>820</v>
      </c>
      <c r="B163" s="234" t="s">
        <v>890</v>
      </c>
      <c r="C163" s="234" t="str">
        <f>[1]Delibere!$O$226</f>
        <v>Dichiarazione dello stato di emergenza in conseguenza degli eccezionali eventi meteorologici verificatisi dal 14 marzo 2025 nel territorio della città metropolitana di Firenze e delle province di Livorno, di Lucca, di Pisa, di Pistoia e di Prato</v>
      </c>
      <c r="D163" s="56" t="s">
        <v>1071</v>
      </c>
      <c r="E163" s="56"/>
      <c r="F163" s="29">
        <v>46121</v>
      </c>
      <c r="G163" s="262" t="s">
        <v>889</v>
      </c>
      <c r="H163" s="216"/>
      <c r="I163" s="186" t="s">
        <v>880</v>
      </c>
      <c r="J163" s="213">
        <v>13140</v>
      </c>
      <c r="K163" s="29"/>
      <c r="L163" s="29"/>
      <c r="M163" s="222">
        <v>3264009.01</v>
      </c>
      <c r="N163" s="222">
        <v>110395055.23</v>
      </c>
      <c r="O163" s="222"/>
      <c r="P163" s="222"/>
      <c r="Q163" s="86">
        <f t="shared" si="23"/>
        <v>113659064.24000001</v>
      </c>
      <c r="R163" s="67">
        <v>162390000</v>
      </c>
      <c r="S163" s="250">
        <v>112870000</v>
      </c>
      <c r="T163" s="36">
        <v>177044688.19</v>
      </c>
      <c r="U163" s="36">
        <v>1613599.85</v>
      </c>
      <c r="V163" s="37">
        <v>3081041.12</v>
      </c>
      <c r="W163" s="100">
        <f t="shared" si="24"/>
        <v>181739329.16</v>
      </c>
      <c r="X163" s="25"/>
      <c r="Y163" s="74"/>
      <c r="Z163" s="25"/>
      <c r="AA163" s="74"/>
      <c r="AB163" s="44"/>
      <c r="AC163" s="40"/>
      <c r="AD163" s="9"/>
    </row>
    <row r="164" spans="1:30" ht="285" customHeight="1" x14ac:dyDescent="0.3">
      <c r="A164" s="234" t="s">
        <v>891</v>
      </c>
      <c r="B164" s="234" t="s">
        <v>892</v>
      </c>
      <c r="C164" s="177" t="s">
        <v>893</v>
      </c>
      <c r="D164" s="56" t="s">
        <v>894</v>
      </c>
      <c r="E164" s="56">
        <v>44637</v>
      </c>
      <c r="F164" s="29">
        <v>44983</v>
      </c>
      <c r="G164" s="262" t="s">
        <v>895</v>
      </c>
      <c r="H164" s="226"/>
      <c r="I164" s="257" t="s">
        <v>896</v>
      </c>
      <c r="J164" s="182" t="s">
        <v>897</v>
      </c>
      <c r="K164" s="29"/>
      <c r="L164" s="29"/>
      <c r="M164" s="222">
        <v>0</v>
      </c>
      <c r="N164" s="222">
        <v>6116311.1600000001</v>
      </c>
      <c r="O164" s="222">
        <v>7100000</v>
      </c>
      <c r="P164" s="222"/>
      <c r="Q164" s="86">
        <f t="shared" si="23"/>
        <v>13216311.16</v>
      </c>
      <c r="R164" s="67">
        <v>12893000</v>
      </c>
      <c r="S164" s="250">
        <v>7771500</v>
      </c>
      <c r="T164" s="36">
        <v>10242222.699999999</v>
      </c>
      <c r="U164" s="36"/>
      <c r="V164" s="37"/>
      <c r="W164" s="100">
        <f t="shared" si="22"/>
        <v>10242222.699999999</v>
      </c>
      <c r="X164" s="25"/>
      <c r="Y164" s="74"/>
      <c r="Z164" s="25"/>
      <c r="AA164" s="74"/>
      <c r="AB164" s="44"/>
      <c r="AC164" s="40"/>
      <c r="AD164" s="9"/>
    </row>
    <row r="165" spans="1:30" ht="97.5" customHeight="1" x14ac:dyDescent="0.3">
      <c r="A165" s="234" t="s">
        <v>891</v>
      </c>
      <c r="B165" s="234" t="s">
        <v>892</v>
      </c>
      <c r="C165" s="234" t="s">
        <v>898</v>
      </c>
      <c r="D165" s="56">
        <v>44253</v>
      </c>
      <c r="E165" s="56"/>
      <c r="F165" s="29">
        <v>44342</v>
      </c>
      <c r="G165" s="219" t="s">
        <v>899</v>
      </c>
      <c r="H165" s="220"/>
      <c r="I165" s="235" t="s">
        <v>896</v>
      </c>
      <c r="J165" s="236"/>
      <c r="K165" s="29"/>
      <c r="L165" s="29"/>
      <c r="M165" s="222"/>
      <c r="N165" s="222"/>
      <c r="O165" s="222"/>
      <c r="P165" s="222"/>
      <c r="Q165" s="86"/>
      <c r="R165" s="67">
        <v>8600000</v>
      </c>
      <c r="S165" s="250">
        <v>8600000</v>
      </c>
      <c r="T165" s="36"/>
      <c r="U165" s="36"/>
      <c r="V165" s="37"/>
      <c r="W165" s="100"/>
      <c r="X165" s="25"/>
      <c r="Y165" s="74"/>
      <c r="Z165" s="25"/>
      <c r="AA165" s="74"/>
      <c r="AB165" s="44"/>
      <c r="AC165" s="40"/>
      <c r="AD165" s="9"/>
    </row>
    <row r="166" spans="1:30" ht="97.5" customHeight="1" x14ac:dyDescent="0.3">
      <c r="A166" s="234" t="s">
        <v>900</v>
      </c>
      <c r="B166" s="234" t="s">
        <v>31</v>
      </c>
      <c r="C166" s="234" t="s">
        <v>901</v>
      </c>
      <c r="D166" s="29">
        <v>41820</v>
      </c>
      <c r="E166" s="29">
        <v>41997</v>
      </c>
      <c r="F166" s="29">
        <v>42180</v>
      </c>
      <c r="G166" s="262" t="s">
        <v>902</v>
      </c>
      <c r="H166" s="226"/>
      <c r="I166" s="27" t="s">
        <v>903</v>
      </c>
      <c r="J166" s="28">
        <v>5825</v>
      </c>
      <c r="K166" s="29">
        <v>41850</v>
      </c>
      <c r="L166" s="29">
        <v>42908</v>
      </c>
      <c r="M166" s="250">
        <v>129739.61</v>
      </c>
      <c r="N166" s="250">
        <v>2101716.96</v>
      </c>
      <c r="O166" s="250">
        <v>16375450</v>
      </c>
      <c r="P166" s="250">
        <v>83207887</v>
      </c>
      <c r="Q166" s="85">
        <f>SUM(M166:P166)</f>
        <v>101814793.56999999</v>
      </c>
      <c r="R166" s="67">
        <v>3500000</v>
      </c>
      <c r="S166" s="250">
        <v>3500000</v>
      </c>
      <c r="T166" s="36">
        <v>87679376.439999998</v>
      </c>
      <c r="U166" s="36">
        <v>17560186.710000001</v>
      </c>
      <c r="V166" s="37">
        <v>6257236.4500000002</v>
      </c>
      <c r="W166" s="100">
        <f t="shared" si="22"/>
        <v>111496799.60000001</v>
      </c>
      <c r="X166" s="25" t="s">
        <v>209</v>
      </c>
      <c r="Y166" s="104">
        <v>5897252.3200000003</v>
      </c>
      <c r="Z166" s="132"/>
      <c r="AA166" s="104"/>
      <c r="AB166" s="236" t="s">
        <v>904</v>
      </c>
      <c r="AC166" s="40"/>
      <c r="AD166" s="9"/>
    </row>
    <row r="167" spans="1:30" ht="97.5" customHeight="1" x14ac:dyDescent="0.3">
      <c r="A167" s="234" t="s">
        <v>900</v>
      </c>
      <c r="B167" s="234" t="s">
        <v>351</v>
      </c>
      <c r="C167" s="234" t="s">
        <v>905</v>
      </c>
      <c r="D167" s="29">
        <v>42954</v>
      </c>
      <c r="E167" s="29">
        <v>43153</v>
      </c>
      <c r="F167" s="29">
        <v>43314</v>
      </c>
      <c r="G167" s="262" t="s">
        <v>906</v>
      </c>
      <c r="H167" s="216"/>
      <c r="I167" s="27" t="s">
        <v>907</v>
      </c>
      <c r="J167" s="28">
        <v>6072</v>
      </c>
      <c r="K167" s="29">
        <v>43060</v>
      </c>
      <c r="L167" s="29"/>
      <c r="M167" s="250"/>
      <c r="N167" s="250"/>
      <c r="O167" s="250"/>
      <c r="P167" s="250"/>
      <c r="Q167" s="85"/>
      <c r="R167" s="67">
        <v>6000000</v>
      </c>
      <c r="S167" s="250">
        <v>6000000</v>
      </c>
      <c r="T167" s="36"/>
      <c r="U167" s="36"/>
      <c r="V167" s="37"/>
      <c r="W167" s="100">
        <f t="shared" si="22"/>
        <v>0</v>
      </c>
      <c r="X167" s="25"/>
      <c r="Y167" s="104"/>
      <c r="Z167" s="132"/>
      <c r="AA167" s="104"/>
      <c r="AB167" s="236"/>
      <c r="AC167" s="40"/>
      <c r="AD167" s="9"/>
    </row>
    <row r="168" spans="1:30" ht="129" customHeight="1" x14ac:dyDescent="0.3">
      <c r="A168" s="234" t="s">
        <v>900</v>
      </c>
      <c r="B168" s="234" t="s">
        <v>908</v>
      </c>
      <c r="C168" s="234" t="s">
        <v>909</v>
      </c>
      <c r="D168" s="56" t="s">
        <v>910</v>
      </c>
      <c r="E168" s="29">
        <v>45233</v>
      </c>
      <c r="F168" s="29">
        <v>45600</v>
      </c>
      <c r="G168" s="262" t="s">
        <v>911</v>
      </c>
      <c r="H168" s="216"/>
      <c r="I168" s="27" t="s">
        <v>912</v>
      </c>
      <c r="J168" s="28">
        <v>6386</v>
      </c>
      <c r="K168" s="29">
        <v>44896</v>
      </c>
      <c r="L168" s="29"/>
      <c r="M168" s="250">
        <v>36791.199999999997</v>
      </c>
      <c r="N168" s="250">
        <v>49436652.490000002</v>
      </c>
      <c r="O168" s="250" t="s">
        <v>913</v>
      </c>
      <c r="P168" s="250"/>
      <c r="Q168" s="85">
        <f t="shared" ref="Q168" si="25">SUM(M168:P168)</f>
        <v>49473443.690000005</v>
      </c>
      <c r="R168" s="67">
        <v>9000000</v>
      </c>
      <c r="S168" s="250">
        <v>4800000</v>
      </c>
      <c r="T168" s="36">
        <v>37781000.409999996</v>
      </c>
      <c r="U168" s="36">
        <v>173412</v>
      </c>
      <c r="V168" s="37">
        <v>908394.2</v>
      </c>
      <c r="W168" s="100">
        <f>T168+U168+V168</f>
        <v>38862806.609999999</v>
      </c>
      <c r="X168" s="25"/>
      <c r="Y168" s="104"/>
      <c r="Z168" s="132"/>
      <c r="AA168" s="104"/>
      <c r="AB168" s="236"/>
      <c r="AC168" s="40"/>
      <c r="AD168" s="9"/>
    </row>
    <row r="169" spans="1:30" ht="97.5" customHeight="1" x14ac:dyDescent="0.3">
      <c r="A169" s="234" t="s">
        <v>914</v>
      </c>
      <c r="B169" s="234" t="s">
        <v>915</v>
      </c>
      <c r="C169" s="234" t="s">
        <v>916</v>
      </c>
      <c r="D169" s="29">
        <v>41649</v>
      </c>
      <c r="E169" s="29">
        <v>41830</v>
      </c>
      <c r="F169" s="56">
        <v>42009</v>
      </c>
      <c r="G169" s="262" t="s">
        <v>917</v>
      </c>
      <c r="H169" s="226"/>
      <c r="I169" s="27" t="s">
        <v>918</v>
      </c>
      <c r="J169" s="28">
        <v>5800</v>
      </c>
      <c r="K169" s="29">
        <v>41697</v>
      </c>
      <c r="L169" s="29">
        <v>42495</v>
      </c>
      <c r="M169" s="30">
        <v>0</v>
      </c>
      <c r="N169" s="30">
        <v>1544086</v>
      </c>
      <c r="O169" s="30">
        <v>11550000</v>
      </c>
      <c r="P169" s="30"/>
      <c r="Q169" s="85">
        <v>13094086</v>
      </c>
      <c r="R169" s="67">
        <v>11550000</v>
      </c>
      <c r="S169" s="250">
        <v>8085000</v>
      </c>
      <c r="T169" s="33"/>
      <c r="U169" s="33"/>
      <c r="V169" s="34"/>
      <c r="W169" s="100">
        <f t="shared" si="22"/>
        <v>0</v>
      </c>
      <c r="X169" s="79"/>
      <c r="Y169" s="75"/>
      <c r="Z169" s="130"/>
      <c r="AA169" s="75"/>
      <c r="AB169" s="236" t="s">
        <v>919</v>
      </c>
      <c r="AC169" s="234" t="s">
        <v>920</v>
      </c>
      <c r="AD169" s="9"/>
    </row>
    <row r="170" spans="1:30" ht="97.5" customHeight="1" x14ac:dyDescent="0.3">
      <c r="A170" s="234" t="s">
        <v>921</v>
      </c>
      <c r="B170" s="234" t="s">
        <v>922</v>
      </c>
      <c r="C170" s="234" t="s">
        <v>923</v>
      </c>
      <c r="D170" s="29">
        <v>43006</v>
      </c>
      <c r="E170" s="29">
        <v>43200</v>
      </c>
      <c r="F170" s="56">
        <v>43366</v>
      </c>
      <c r="G170" s="262" t="s">
        <v>924</v>
      </c>
      <c r="H170" s="216"/>
      <c r="I170" s="27" t="s">
        <v>925</v>
      </c>
      <c r="J170" s="28">
        <v>6079</v>
      </c>
      <c r="K170" s="29">
        <v>43164</v>
      </c>
      <c r="L170" s="29"/>
      <c r="M170" s="30">
        <v>68320</v>
      </c>
      <c r="N170" s="30">
        <v>2256756</v>
      </c>
      <c r="O170" s="30">
        <v>3358760</v>
      </c>
      <c r="P170" s="30">
        <v>2203320</v>
      </c>
      <c r="Q170" s="85">
        <f>M170+N170+O170+P170</f>
        <v>7887156</v>
      </c>
      <c r="R170" s="67">
        <v>3000000</v>
      </c>
      <c r="S170" s="250">
        <v>3000000</v>
      </c>
      <c r="T170" s="190">
        <v>561639</v>
      </c>
      <c r="U170" s="190">
        <v>93287</v>
      </c>
      <c r="V170" s="191">
        <v>886403</v>
      </c>
      <c r="W170" s="100">
        <f t="shared" si="22"/>
        <v>1541329</v>
      </c>
      <c r="X170" s="44"/>
      <c r="Y170" s="75"/>
      <c r="Z170" s="236" t="s">
        <v>239</v>
      </c>
      <c r="AA170" s="75" t="s">
        <v>926</v>
      </c>
      <c r="AB170" s="236"/>
      <c r="AC170" s="234"/>
      <c r="AD170" s="9"/>
    </row>
    <row r="171" spans="1:30" ht="97.5" customHeight="1" x14ac:dyDescent="0.3">
      <c r="A171" s="234" t="s">
        <v>921</v>
      </c>
      <c r="B171" s="234" t="s">
        <v>927</v>
      </c>
      <c r="C171" s="234" t="s">
        <v>928</v>
      </c>
      <c r="D171" s="56" t="s">
        <v>929</v>
      </c>
      <c r="E171" s="29">
        <v>44637</v>
      </c>
      <c r="F171" s="56">
        <v>44969</v>
      </c>
      <c r="G171" s="262" t="s">
        <v>930</v>
      </c>
      <c r="H171" s="216"/>
      <c r="I171" s="27" t="s">
        <v>931</v>
      </c>
      <c r="J171" s="28">
        <v>6263</v>
      </c>
      <c r="K171" s="29">
        <v>44284</v>
      </c>
      <c r="L171" s="29"/>
      <c r="M171" s="30">
        <v>11007.88</v>
      </c>
      <c r="N171" s="30">
        <v>4826395.41</v>
      </c>
      <c r="O171" s="30">
        <v>13303131.279999999</v>
      </c>
      <c r="P171" s="30">
        <v>3819499.76</v>
      </c>
      <c r="Q171" s="85">
        <f>M171+N171+O171+P171</f>
        <v>21960034.329999998</v>
      </c>
      <c r="R171" s="67">
        <v>7439078.2300000004</v>
      </c>
      <c r="S171" s="250">
        <f>6676152.9+643639.11+111014.33</f>
        <v>7430806.3400000008</v>
      </c>
      <c r="T171" s="191">
        <v>5099592.53</v>
      </c>
      <c r="U171" s="191">
        <v>41815.910000000003</v>
      </c>
      <c r="V171" s="191">
        <v>36416.93</v>
      </c>
      <c r="W171" s="100">
        <f>T171+U171+V171</f>
        <v>5177825.37</v>
      </c>
      <c r="X171" s="44"/>
      <c r="Y171" s="75"/>
      <c r="Z171" s="236"/>
      <c r="AA171" s="75"/>
      <c r="AB171" s="236"/>
      <c r="AC171" s="234"/>
      <c r="AD171" s="9"/>
    </row>
    <row r="172" spans="1:30" ht="97.5" customHeight="1" x14ac:dyDescent="0.3">
      <c r="A172" s="234" t="s">
        <v>921</v>
      </c>
      <c r="B172" s="234" t="s">
        <v>276</v>
      </c>
      <c r="C172" s="234" t="s">
        <v>932</v>
      </c>
      <c r="D172" s="56" t="s">
        <v>933</v>
      </c>
      <c r="E172" s="29">
        <v>45838</v>
      </c>
      <c r="F172" s="56">
        <v>46225</v>
      </c>
      <c r="G172" s="262" t="s">
        <v>934</v>
      </c>
      <c r="H172" s="216"/>
      <c r="I172" s="27" t="s">
        <v>935</v>
      </c>
      <c r="J172" s="28" t="s">
        <v>936</v>
      </c>
      <c r="K172" s="29">
        <v>45513</v>
      </c>
      <c r="L172" s="29"/>
      <c r="M172" s="30">
        <v>893198.94</v>
      </c>
      <c r="N172" s="30">
        <v>20314120</v>
      </c>
      <c r="O172" s="30">
        <v>0</v>
      </c>
      <c r="P172" s="30">
        <v>0</v>
      </c>
      <c r="Q172" s="87">
        <f>M172+N172+O172+P172</f>
        <v>21207318.940000001</v>
      </c>
      <c r="R172" s="67">
        <v>57150000</v>
      </c>
      <c r="S172" s="250">
        <v>38875000</v>
      </c>
      <c r="T172" s="190">
        <v>47345378.560000002</v>
      </c>
      <c r="U172" s="190">
        <v>10000</v>
      </c>
      <c r="V172" s="191">
        <v>893455.66</v>
      </c>
      <c r="W172" s="100">
        <f>T172+U172+V172</f>
        <v>48248834.219999999</v>
      </c>
      <c r="X172" s="44"/>
      <c r="Y172" s="75"/>
      <c r="Z172" s="236"/>
      <c r="AA172" s="75"/>
      <c r="AB172" s="236"/>
      <c r="AC172" s="234"/>
      <c r="AD172" s="9"/>
    </row>
    <row r="173" spans="1:30" ht="97.5" customHeight="1" x14ac:dyDescent="0.3">
      <c r="A173" s="234" t="s">
        <v>921</v>
      </c>
      <c r="B173" s="234" t="s">
        <v>276</v>
      </c>
      <c r="C173" s="234" t="s">
        <v>937</v>
      </c>
      <c r="D173" s="56" t="s">
        <v>938</v>
      </c>
      <c r="E173" s="29"/>
      <c r="F173" s="56">
        <v>46203</v>
      </c>
      <c r="G173" s="262" t="s">
        <v>939</v>
      </c>
      <c r="H173" s="216"/>
      <c r="I173" s="27" t="s">
        <v>935</v>
      </c>
      <c r="J173" s="28" t="s">
        <v>940</v>
      </c>
      <c r="K173" s="29"/>
      <c r="L173" s="29"/>
      <c r="M173" s="30">
        <v>60734.3</v>
      </c>
      <c r="N173" s="30">
        <v>16440548.800000001</v>
      </c>
      <c r="O173" s="30">
        <v>10603600</v>
      </c>
      <c r="P173" s="30">
        <v>8801272</v>
      </c>
      <c r="Q173" s="87">
        <f>M173+N173+O173+P173</f>
        <v>35906155.100000001</v>
      </c>
      <c r="R173" s="67">
        <v>9200000</v>
      </c>
      <c r="S173" s="250">
        <v>5375000</v>
      </c>
      <c r="T173" s="190">
        <v>16724054.359999999</v>
      </c>
      <c r="U173" s="190">
        <v>31670</v>
      </c>
      <c r="V173" s="191">
        <v>57161.55</v>
      </c>
      <c r="W173" s="100">
        <f>T173+U173+V173</f>
        <v>16812885.91</v>
      </c>
      <c r="X173" s="44"/>
      <c r="Y173" s="75"/>
      <c r="Z173" s="236"/>
      <c r="AA173" s="75"/>
      <c r="AB173" s="236"/>
      <c r="AC173" s="234"/>
      <c r="AD173" s="9"/>
    </row>
    <row r="174" spans="1:30" ht="97.5" customHeight="1" x14ac:dyDescent="0.3">
      <c r="A174" s="234" t="s">
        <v>941</v>
      </c>
      <c r="B174" s="234" t="s">
        <v>31</v>
      </c>
      <c r="C174" s="234" t="s">
        <v>942</v>
      </c>
      <c r="D174" s="29">
        <v>41481</v>
      </c>
      <c r="E174" s="29">
        <v>41656</v>
      </c>
      <c r="F174" s="29">
        <v>41840</v>
      </c>
      <c r="G174" s="234" t="s">
        <v>943</v>
      </c>
      <c r="H174" s="234"/>
      <c r="I174" s="27" t="s">
        <v>944</v>
      </c>
      <c r="J174" s="28">
        <v>5773</v>
      </c>
      <c r="K174" s="29">
        <v>41521</v>
      </c>
      <c r="L174" s="29">
        <v>42916</v>
      </c>
      <c r="M174" s="250"/>
      <c r="N174" s="250"/>
      <c r="O174" s="250"/>
      <c r="P174" s="250"/>
      <c r="Q174" s="85">
        <v>196730000</v>
      </c>
      <c r="R174" s="67">
        <v>10000000</v>
      </c>
      <c r="S174" s="250">
        <v>10000000</v>
      </c>
      <c r="T174" s="36">
        <v>71587474.480000004</v>
      </c>
      <c r="U174" s="47">
        <v>4879358.25</v>
      </c>
      <c r="V174" s="37">
        <v>8812870</v>
      </c>
      <c r="W174" s="100">
        <f t="shared" ref="W174:W179" si="26">T174+U174+V174</f>
        <v>85279702.730000004</v>
      </c>
      <c r="X174" s="25" t="s">
        <v>54</v>
      </c>
      <c r="Y174" s="82">
        <v>934608.84</v>
      </c>
      <c r="Z174" s="136">
        <v>43091</v>
      </c>
      <c r="AA174" s="82">
        <v>1316038.02</v>
      </c>
      <c r="AB174" s="44" t="s">
        <v>945</v>
      </c>
      <c r="AC174" s="234" t="s">
        <v>946</v>
      </c>
      <c r="AD174" s="10"/>
    </row>
    <row r="175" spans="1:30" ht="97.5" customHeight="1" x14ac:dyDescent="0.3">
      <c r="A175" s="58" t="s">
        <v>941</v>
      </c>
      <c r="B175" s="234" t="s">
        <v>31</v>
      </c>
      <c r="C175" s="58" t="s">
        <v>947</v>
      </c>
      <c r="D175" s="29">
        <v>41775</v>
      </c>
      <c r="E175" s="45">
        <v>41943</v>
      </c>
      <c r="F175" s="29">
        <v>42135</v>
      </c>
      <c r="G175" s="264" t="s">
        <v>948</v>
      </c>
      <c r="H175" s="229"/>
      <c r="I175" s="27" t="s">
        <v>944</v>
      </c>
      <c r="J175" s="28">
        <v>5823</v>
      </c>
      <c r="K175" s="29">
        <v>41817</v>
      </c>
      <c r="L175" s="29">
        <v>43251</v>
      </c>
      <c r="M175" s="250">
        <v>14388491.300000001</v>
      </c>
      <c r="N175" s="60">
        <v>10658587.939999999</v>
      </c>
      <c r="O175" s="250">
        <v>39124796.530000001</v>
      </c>
      <c r="P175" s="43">
        <v>488765811</v>
      </c>
      <c r="Q175" s="87">
        <f>M175+N175+O175+P175</f>
        <v>552937686.76999998</v>
      </c>
      <c r="R175" s="71">
        <v>27000000</v>
      </c>
      <c r="S175" s="43">
        <v>27000000</v>
      </c>
      <c r="T175" s="36">
        <v>409577748.44</v>
      </c>
      <c r="U175" s="47">
        <v>20992271.399999999</v>
      </c>
      <c r="V175" s="37">
        <v>12961736</v>
      </c>
      <c r="W175" s="100">
        <f t="shared" si="26"/>
        <v>443531755.83999997</v>
      </c>
      <c r="X175" s="25" t="s">
        <v>209</v>
      </c>
      <c r="Y175" s="104">
        <v>4678526.2699999996</v>
      </c>
      <c r="Z175" s="136">
        <v>43091</v>
      </c>
      <c r="AA175" s="104">
        <v>1737461.58</v>
      </c>
      <c r="AB175" s="236" t="s">
        <v>949</v>
      </c>
      <c r="AC175" s="40"/>
      <c r="AD175" s="10"/>
    </row>
    <row r="176" spans="1:30" ht="97.5" customHeight="1" x14ac:dyDescent="0.3">
      <c r="A176" s="58" t="s">
        <v>941</v>
      </c>
      <c r="B176" s="234" t="s">
        <v>950</v>
      </c>
      <c r="C176" s="58" t="s">
        <v>951</v>
      </c>
      <c r="D176" s="56" t="s">
        <v>952</v>
      </c>
      <c r="E176" s="45">
        <v>42377</v>
      </c>
      <c r="F176" s="56">
        <v>42562</v>
      </c>
      <c r="G176" s="264" t="s">
        <v>953</v>
      </c>
      <c r="H176" s="229"/>
      <c r="I176" s="27" t="s">
        <v>954</v>
      </c>
      <c r="J176" s="28">
        <v>5971</v>
      </c>
      <c r="K176" s="29">
        <v>42230</v>
      </c>
      <c r="L176" s="29"/>
      <c r="M176" s="250">
        <v>1717665</v>
      </c>
      <c r="N176" s="250">
        <v>5035695</v>
      </c>
      <c r="O176" s="250">
        <v>26803295</v>
      </c>
      <c r="P176" s="250">
        <v>81683648</v>
      </c>
      <c r="Q176" s="87">
        <f>+M176+N176+O176+P176</f>
        <v>115240303</v>
      </c>
      <c r="R176" s="71">
        <v>4000000</v>
      </c>
      <c r="S176" s="43">
        <v>4000000</v>
      </c>
      <c r="T176" s="36">
        <v>17760639.350000001</v>
      </c>
      <c r="U176" s="47">
        <v>36828020</v>
      </c>
      <c r="V176" s="37">
        <v>25736833.68</v>
      </c>
      <c r="W176" s="100">
        <f t="shared" si="26"/>
        <v>80325493.030000001</v>
      </c>
      <c r="X176" s="25" t="s">
        <v>955</v>
      </c>
      <c r="Y176" s="72">
        <v>3207631.73</v>
      </c>
      <c r="Z176" s="136">
        <v>43091</v>
      </c>
      <c r="AA176" s="72">
        <v>1976259.83</v>
      </c>
      <c r="AB176" s="40" t="s">
        <v>956</v>
      </c>
      <c r="AC176" s="48"/>
      <c r="AD176" s="10"/>
    </row>
    <row r="177" spans="1:30" ht="97.5" customHeight="1" x14ac:dyDescent="0.3">
      <c r="A177" s="113" t="s">
        <v>941</v>
      </c>
      <c r="B177" s="113" t="s">
        <v>957</v>
      </c>
      <c r="C177" s="113" t="s">
        <v>958</v>
      </c>
      <c r="D177" s="114">
        <v>42500</v>
      </c>
      <c r="E177" s="115">
        <v>42698</v>
      </c>
      <c r="F177" s="116">
        <v>42860</v>
      </c>
      <c r="G177" s="227" t="s">
        <v>959</v>
      </c>
      <c r="H177" s="228"/>
      <c r="I177" s="117" t="s">
        <v>960</v>
      </c>
      <c r="J177" s="118">
        <v>6038</v>
      </c>
      <c r="K177" s="114">
        <v>42738</v>
      </c>
      <c r="L177" s="114">
        <v>43465</v>
      </c>
      <c r="M177" s="223">
        <v>20627085</v>
      </c>
      <c r="N177" s="224"/>
      <c r="O177" s="225"/>
      <c r="P177" s="71">
        <v>83918722.540000007</v>
      </c>
      <c r="Q177" s="87">
        <f>SUM(M177:P177)</f>
        <v>104545807.54000001</v>
      </c>
      <c r="R177" s="71">
        <v>4100000</v>
      </c>
      <c r="S177" s="71">
        <v>4100000</v>
      </c>
      <c r="T177" s="119">
        <v>17786616</v>
      </c>
      <c r="U177" s="120">
        <v>42020</v>
      </c>
      <c r="V177" s="121">
        <v>274974</v>
      </c>
      <c r="W177" s="122">
        <f t="shared" si="26"/>
        <v>18103610</v>
      </c>
      <c r="X177" s="236" t="s">
        <v>239</v>
      </c>
      <c r="Y177" s="123" t="s">
        <v>961</v>
      </c>
      <c r="Z177" s="236"/>
      <c r="AA177" s="123"/>
      <c r="AB177" s="124" t="s">
        <v>956</v>
      </c>
      <c r="AC177" s="125"/>
      <c r="AD177" s="10"/>
    </row>
    <row r="178" spans="1:30" s="127" customFormat="1" ht="97.5" customHeight="1" x14ac:dyDescent="0.3">
      <c r="A178" s="113" t="s">
        <v>941</v>
      </c>
      <c r="B178" s="113" t="s">
        <v>351</v>
      </c>
      <c r="C178" s="113" t="s">
        <v>962</v>
      </c>
      <c r="D178" s="114">
        <v>43091</v>
      </c>
      <c r="E178" s="114">
        <v>43305</v>
      </c>
      <c r="F178" s="116">
        <v>43636</v>
      </c>
      <c r="G178" s="227" t="s">
        <v>963</v>
      </c>
      <c r="H178" s="225"/>
      <c r="I178" s="117" t="s">
        <v>964</v>
      </c>
      <c r="J178" s="149">
        <v>6089</v>
      </c>
      <c r="K178" s="114">
        <v>43203</v>
      </c>
      <c r="L178" s="114"/>
      <c r="M178" s="71">
        <v>1018225</v>
      </c>
      <c r="N178" s="71">
        <v>4235672</v>
      </c>
      <c r="O178" s="71">
        <v>7058945</v>
      </c>
      <c r="P178" s="71"/>
      <c r="Q178" s="87">
        <f>SUM(M178:P178)</f>
        <v>12312842</v>
      </c>
      <c r="R178" s="71">
        <v>6700000</v>
      </c>
      <c r="S178" s="71">
        <v>6700000</v>
      </c>
      <c r="T178" s="119">
        <v>17745756.210000001</v>
      </c>
      <c r="U178" s="120">
        <v>20308016</v>
      </c>
      <c r="V178" s="119">
        <v>34089625</v>
      </c>
      <c r="W178" s="122">
        <f t="shared" si="26"/>
        <v>72143397.210000008</v>
      </c>
      <c r="X178" s="152" t="s">
        <v>965</v>
      </c>
      <c r="Y178" s="123" t="s">
        <v>966</v>
      </c>
      <c r="Z178" s="152" t="s">
        <v>965</v>
      </c>
      <c r="AA178" s="123" t="s">
        <v>967</v>
      </c>
      <c r="AB178" s="124"/>
      <c r="AC178" s="125"/>
      <c r="AD178" s="151"/>
    </row>
    <row r="179" spans="1:30" ht="97.5" customHeight="1" x14ac:dyDescent="0.3">
      <c r="A179" s="113" t="s">
        <v>941</v>
      </c>
      <c r="B179" s="113" t="s">
        <v>968</v>
      </c>
      <c r="C179" s="113" t="s">
        <v>969</v>
      </c>
      <c r="D179" s="114">
        <v>43482</v>
      </c>
      <c r="E179" s="114">
        <v>43874</v>
      </c>
      <c r="F179" s="116">
        <v>44213</v>
      </c>
      <c r="G179" s="219" t="s">
        <v>970</v>
      </c>
      <c r="H179" s="220"/>
      <c r="I179" s="117" t="s">
        <v>971</v>
      </c>
      <c r="J179" s="149">
        <v>6118</v>
      </c>
      <c r="K179" s="114">
        <v>43571</v>
      </c>
      <c r="L179" s="114"/>
      <c r="M179" s="71"/>
      <c r="N179" s="150"/>
      <c r="O179" s="150"/>
      <c r="P179" s="71"/>
      <c r="Q179" s="87">
        <f t="shared" ref="Q179:Q182" si="27">SUM(M179:P179)</f>
        <v>0</v>
      </c>
      <c r="R179" s="71">
        <v>500000</v>
      </c>
      <c r="S179" s="71">
        <v>500000</v>
      </c>
      <c r="T179" s="119" t="s">
        <v>972</v>
      </c>
      <c r="U179" s="120" t="s">
        <v>973</v>
      </c>
      <c r="V179" s="119" t="s">
        <v>974</v>
      </c>
      <c r="W179" s="122">
        <f t="shared" si="26"/>
        <v>14761145.630000001</v>
      </c>
      <c r="X179" s="152"/>
      <c r="Y179" s="123"/>
      <c r="Z179" s="152"/>
      <c r="AA179" s="123"/>
      <c r="AB179" s="124"/>
      <c r="AC179" s="125"/>
      <c r="AD179" s="151"/>
    </row>
    <row r="180" spans="1:30" ht="97.5" customHeight="1" x14ac:dyDescent="0.3">
      <c r="A180" s="113" t="s">
        <v>941</v>
      </c>
      <c r="B180" s="113" t="s">
        <v>975</v>
      </c>
      <c r="C180" s="113" t="s">
        <v>976</v>
      </c>
      <c r="D180" s="154" t="s">
        <v>977</v>
      </c>
      <c r="E180" s="114">
        <v>44141</v>
      </c>
      <c r="F180" s="116">
        <v>44514</v>
      </c>
      <c r="G180" s="219" t="s">
        <v>978</v>
      </c>
      <c r="H180" s="220"/>
      <c r="I180" s="117" t="s">
        <v>979</v>
      </c>
      <c r="J180" s="149">
        <v>6163</v>
      </c>
      <c r="K180" s="114">
        <v>43791</v>
      </c>
      <c r="L180" s="114"/>
      <c r="M180" s="71"/>
      <c r="N180" s="150"/>
      <c r="O180" s="150"/>
      <c r="P180" s="71"/>
      <c r="Q180" s="87">
        <f t="shared" si="27"/>
        <v>0</v>
      </c>
      <c r="R180" s="71">
        <v>137729898.75</v>
      </c>
      <c r="S180" s="71">
        <v>137729898.75</v>
      </c>
      <c r="T180" s="119">
        <v>228406106.69</v>
      </c>
      <c r="U180" s="120"/>
      <c r="V180" s="119">
        <v>34908074.140000001</v>
      </c>
      <c r="W180" s="122">
        <f>T180+U180+V180</f>
        <v>263314180.82999998</v>
      </c>
      <c r="X180" s="152" t="s">
        <v>863</v>
      </c>
      <c r="Y180" s="123">
        <v>11106993.26</v>
      </c>
      <c r="Z180" s="152" t="s">
        <v>863</v>
      </c>
      <c r="AA180" s="123">
        <v>22575609.899999999</v>
      </c>
      <c r="AB180" s="124"/>
      <c r="AC180" s="125"/>
      <c r="AD180" s="151"/>
    </row>
    <row r="181" spans="1:30" ht="97.5" customHeight="1" x14ac:dyDescent="0.3">
      <c r="A181" s="113" t="s">
        <v>941</v>
      </c>
      <c r="B181" s="113" t="s">
        <v>980</v>
      </c>
      <c r="C181" s="113" t="s">
        <v>981</v>
      </c>
      <c r="D181" s="116" t="s">
        <v>982</v>
      </c>
      <c r="E181" s="114">
        <v>44097</v>
      </c>
      <c r="F181" s="116">
        <v>44814</v>
      </c>
      <c r="G181" s="219" t="s">
        <v>983</v>
      </c>
      <c r="H181" s="220"/>
      <c r="I181" s="117" t="s">
        <v>984</v>
      </c>
      <c r="J181" s="149">
        <v>6249</v>
      </c>
      <c r="K181" s="114">
        <v>44158</v>
      </c>
      <c r="L181" s="114"/>
      <c r="M181" s="71">
        <v>1345727</v>
      </c>
      <c r="N181" s="71">
        <v>42417102</v>
      </c>
      <c r="O181" s="150"/>
      <c r="P181" s="71"/>
      <c r="Q181" s="87">
        <f t="shared" si="27"/>
        <v>43762829</v>
      </c>
      <c r="R181" s="71">
        <v>48915256.310000002</v>
      </c>
      <c r="S181" s="71">
        <v>29565054.329999998</v>
      </c>
      <c r="T181" s="119">
        <v>95167398.579999998</v>
      </c>
      <c r="U181" s="120">
        <v>5655214.25</v>
      </c>
      <c r="V181" s="119">
        <v>4716845.8</v>
      </c>
      <c r="W181" s="122">
        <f>T181+U181+V181</f>
        <v>105539458.63</v>
      </c>
      <c r="X181" s="152" t="s">
        <v>863</v>
      </c>
      <c r="Y181" s="123">
        <v>2567904.42</v>
      </c>
      <c r="Z181" s="152" t="s">
        <v>863</v>
      </c>
      <c r="AA181" s="123">
        <v>846947.7</v>
      </c>
      <c r="AB181" s="124"/>
      <c r="AC181" s="125"/>
      <c r="AD181" s="151"/>
    </row>
    <row r="182" spans="1:30" ht="294" customHeight="1" x14ac:dyDescent="0.3">
      <c r="A182" s="113" t="s">
        <v>941</v>
      </c>
      <c r="B182" s="113" t="s">
        <v>985</v>
      </c>
      <c r="C182" s="169" t="s">
        <v>986</v>
      </c>
      <c r="D182" s="116" t="s">
        <v>987</v>
      </c>
      <c r="E182" s="114">
        <v>44559</v>
      </c>
      <c r="F182" s="116">
        <v>44925</v>
      </c>
      <c r="G182" s="219" t="s">
        <v>988</v>
      </c>
      <c r="H182" s="220"/>
      <c r="I182" s="117" t="s">
        <v>989</v>
      </c>
      <c r="J182" s="149">
        <v>6272</v>
      </c>
      <c r="K182" s="114">
        <v>44340</v>
      </c>
      <c r="L182" s="114"/>
      <c r="M182" s="71">
        <v>878914.7</v>
      </c>
      <c r="N182" s="284">
        <v>86487488.590000004</v>
      </c>
      <c r="O182" s="284">
        <v>113331900</v>
      </c>
      <c r="P182" s="71"/>
      <c r="Q182" s="87">
        <f t="shared" si="27"/>
        <v>200698303.29000002</v>
      </c>
      <c r="R182" s="71">
        <v>51424498.670000002</v>
      </c>
      <c r="S182" s="71">
        <v>34221498.670000002</v>
      </c>
      <c r="T182" s="119">
        <v>55634918.170000002</v>
      </c>
      <c r="U182" s="120">
        <v>1758559.81</v>
      </c>
      <c r="V182" s="119">
        <v>1149419.45</v>
      </c>
      <c r="W182" s="122">
        <f>T182+U182+V182</f>
        <v>58542897.430000007</v>
      </c>
      <c r="X182" s="152" t="s">
        <v>863</v>
      </c>
      <c r="Y182" s="123">
        <v>576008.14</v>
      </c>
      <c r="Z182" s="152" t="s">
        <v>863</v>
      </c>
      <c r="AA182" s="123">
        <v>92490.53</v>
      </c>
      <c r="AB182" s="124"/>
      <c r="AC182" s="125"/>
      <c r="AD182" s="151"/>
    </row>
    <row r="183" spans="1:30" ht="97.5" customHeight="1" x14ac:dyDescent="0.3">
      <c r="A183" s="113" t="s">
        <v>941</v>
      </c>
      <c r="B183" s="113" t="s">
        <v>990</v>
      </c>
      <c r="C183" s="113" t="s">
        <v>991</v>
      </c>
      <c r="D183" s="116">
        <v>44253</v>
      </c>
      <c r="E183" s="114"/>
      <c r="F183" s="116">
        <v>44342</v>
      </c>
      <c r="G183" s="219" t="s">
        <v>992</v>
      </c>
      <c r="H183" s="220"/>
      <c r="I183" s="117" t="s">
        <v>993</v>
      </c>
      <c r="J183" s="149">
        <v>6271</v>
      </c>
      <c r="K183" s="114">
        <v>44340</v>
      </c>
      <c r="L183" s="114"/>
      <c r="M183" s="71"/>
      <c r="N183" s="150"/>
      <c r="O183" s="150"/>
      <c r="P183" s="71"/>
      <c r="Q183" s="87"/>
      <c r="R183" s="71">
        <v>3211966.16</v>
      </c>
      <c r="S183" s="71">
        <v>3211966.16</v>
      </c>
      <c r="T183" s="119"/>
      <c r="U183" s="120"/>
      <c r="V183" s="119"/>
      <c r="W183" s="122"/>
      <c r="X183" s="152" t="s">
        <v>870</v>
      </c>
      <c r="Y183" s="119">
        <v>3120</v>
      </c>
      <c r="Z183" s="152" t="s">
        <v>870</v>
      </c>
      <c r="AA183" s="119">
        <v>8846.16</v>
      </c>
      <c r="AB183" s="124"/>
      <c r="AC183" s="125"/>
      <c r="AD183" s="151"/>
    </row>
    <row r="184" spans="1:30" ht="97.5" customHeight="1" x14ac:dyDescent="0.3">
      <c r="A184" s="113" t="s">
        <v>941</v>
      </c>
      <c r="B184" s="113" t="s">
        <v>31</v>
      </c>
      <c r="C184" s="113" t="s">
        <v>994</v>
      </c>
      <c r="D184" s="116" t="s">
        <v>523</v>
      </c>
      <c r="E184" s="114">
        <v>45511</v>
      </c>
      <c r="F184" s="116">
        <v>45897</v>
      </c>
      <c r="G184" s="219" t="s">
        <v>995</v>
      </c>
      <c r="H184" s="216"/>
      <c r="I184" s="117" t="s">
        <v>996</v>
      </c>
      <c r="J184" s="149">
        <v>6422</v>
      </c>
      <c r="K184" s="114">
        <v>45219</v>
      </c>
      <c r="L184" s="114"/>
      <c r="M184" s="71">
        <v>8770825.0500000007</v>
      </c>
      <c r="N184" s="71">
        <v>63981799.579999998</v>
      </c>
      <c r="O184" s="71">
        <v>31744981.68</v>
      </c>
      <c r="P184" s="71"/>
      <c r="Q184" s="71">
        <f t="shared" ref="Q184:Q190" si="28">M184+N184+O184+P184</f>
        <v>104497606.31</v>
      </c>
      <c r="R184" s="71">
        <v>65846000</v>
      </c>
      <c r="S184" s="223">
        <v>37088000</v>
      </c>
      <c r="T184" s="157" t="s">
        <v>997</v>
      </c>
      <c r="U184" s="285" t="s">
        <v>998</v>
      </c>
      <c r="V184" s="119" t="s">
        <v>999</v>
      </c>
      <c r="W184" s="122">
        <f>T184+U184+V184</f>
        <v>182157235</v>
      </c>
      <c r="X184" s="152"/>
      <c r="Y184" s="123"/>
      <c r="Z184" s="152"/>
      <c r="AA184" s="123"/>
      <c r="AB184" s="124"/>
      <c r="AC184" s="125"/>
      <c r="AD184" s="151"/>
    </row>
    <row r="185" spans="1:30" ht="145.5" customHeight="1" x14ac:dyDescent="0.3">
      <c r="A185" s="113" t="s">
        <v>941</v>
      </c>
      <c r="B185" s="113" t="s">
        <v>1000</v>
      </c>
      <c r="C185" s="113" t="s">
        <v>1001</v>
      </c>
      <c r="D185" s="116" t="s">
        <v>1002</v>
      </c>
      <c r="E185" s="114">
        <v>45796</v>
      </c>
      <c r="F185" s="116">
        <v>46166</v>
      </c>
      <c r="G185" s="260" t="s">
        <v>1072</v>
      </c>
      <c r="H185" s="216"/>
      <c r="I185" s="117" t="s">
        <v>1003</v>
      </c>
      <c r="J185" s="149" t="s">
        <v>1004</v>
      </c>
      <c r="K185" s="114">
        <v>45510</v>
      </c>
      <c r="L185" s="114"/>
      <c r="M185" s="71">
        <v>45610.44</v>
      </c>
      <c r="N185" s="71">
        <v>21735550.75</v>
      </c>
      <c r="O185" s="71">
        <v>123077950.62</v>
      </c>
      <c r="P185" s="71"/>
      <c r="Q185" s="71">
        <f t="shared" si="28"/>
        <v>144859111.81</v>
      </c>
      <c r="R185" s="71">
        <v>20150000</v>
      </c>
      <c r="S185" s="223">
        <v>12975000</v>
      </c>
      <c r="T185" s="119">
        <v>86230068.290000007</v>
      </c>
      <c r="U185" s="285">
        <v>0</v>
      </c>
      <c r="V185" s="119">
        <v>121894.9</v>
      </c>
      <c r="W185" s="122">
        <f>T185+U185+V185</f>
        <v>86351963.190000013</v>
      </c>
      <c r="X185" s="152"/>
      <c r="Y185" s="123"/>
      <c r="Z185" s="152"/>
      <c r="AA185" s="123"/>
      <c r="AB185" s="124"/>
      <c r="AC185" s="125"/>
      <c r="AD185" s="151"/>
    </row>
    <row r="186" spans="1:30" ht="258" customHeight="1" x14ac:dyDescent="0.3">
      <c r="A186" s="113" t="s">
        <v>941</v>
      </c>
      <c r="B186" s="113" t="s">
        <v>1005</v>
      </c>
      <c r="C186" s="113" t="s">
        <v>1006</v>
      </c>
      <c r="D186" s="116" t="s">
        <v>1073</v>
      </c>
      <c r="E186" s="114">
        <v>45820</v>
      </c>
      <c r="F186" s="116">
        <v>46206</v>
      </c>
      <c r="G186" s="260" t="s">
        <v>1007</v>
      </c>
      <c r="H186" s="216"/>
      <c r="I186" s="117" t="s">
        <v>1003</v>
      </c>
      <c r="J186" s="149">
        <v>6454</v>
      </c>
      <c r="K186" s="114">
        <v>45518</v>
      </c>
      <c r="L186" s="114"/>
      <c r="M186" s="71">
        <v>1595228.48</v>
      </c>
      <c r="N186" s="71">
        <v>186119858.22</v>
      </c>
      <c r="O186" s="71">
        <v>170936498</v>
      </c>
      <c r="P186" s="71"/>
      <c r="Q186" s="71">
        <f t="shared" si="28"/>
        <v>358651584.69999999</v>
      </c>
      <c r="R186" s="71">
        <v>66610000</v>
      </c>
      <c r="S186" s="223">
        <v>46355000</v>
      </c>
      <c r="T186" s="157">
        <v>386453055.00999999</v>
      </c>
      <c r="U186" s="285">
        <v>4577206.13</v>
      </c>
      <c r="V186" s="119">
        <v>2953895.16</v>
      </c>
      <c r="W186" s="122">
        <f>T186+U186+V186</f>
        <v>393984156.30000001</v>
      </c>
      <c r="X186" s="152"/>
      <c r="Y186" s="123"/>
      <c r="Z186" s="152"/>
      <c r="AA186" s="123"/>
      <c r="AB186" s="124"/>
      <c r="AC186" s="125"/>
      <c r="AD186" s="151"/>
    </row>
    <row r="187" spans="1:30" ht="258" customHeight="1" x14ac:dyDescent="0.3">
      <c r="A187" s="113" t="s">
        <v>941</v>
      </c>
      <c r="B187" s="113" t="s">
        <v>1008</v>
      </c>
      <c r="C187" s="113" t="str">
        <f>[1]Delibere!$O$205</f>
        <v>Dichiarazione dello stato di emergenza in conseguenza degli eccezionali eventi meteorologici verificatisi nei giorni 23 e 24 settembre 2024 nel territorio dei comuni di Arcugnano, di Barbarano Mossano, di Castegnero, di Longare, di Nanto e di Villaga della provincia di Vicenza e del comune di San Giovanni Ilarione della provincia di Verona</v>
      </c>
      <c r="D187" s="116" t="s">
        <v>1074</v>
      </c>
      <c r="E187" s="114">
        <v>46042</v>
      </c>
      <c r="F187" s="116">
        <v>46415</v>
      </c>
      <c r="G187" s="260" t="s">
        <v>1009</v>
      </c>
      <c r="H187" s="216"/>
      <c r="I187" s="117" t="s">
        <v>1010</v>
      </c>
      <c r="J187" s="149" t="s">
        <v>1011</v>
      </c>
      <c r="K187" s="114"/>
      <c r="L187" s="114"/>
      <c r="M187" s="71">
        <v>138552.34</v>
      </c>
      <c r="N187" s="71">
        <v>11347408.369999999</v>
      </c>
      <c r="O187" s="71">
        <v>28962570</v>
      </c>
      <c r="P187" s="71"/>
      <c r="Q187" s="71">
        <f t="shared" si="28"/>
        <v>40448530.710000001</v>
      </c>
      <c r="R187" s="71">
        <v>5450000</v>
      </c>
      <c r="S187" s="223">
        <v>3725000</v>
      </c>
      <c r="T187" s="157">
        <v>14484700.6</v>
      </c>
      <c r="U187" s="285">
        <v>62833.95</v>
      </c>
      <c r="V187" s="119">
        <v>15000</v>
      </c>
      <c r="W187" s="122">
        <f>T187+U187+V187</f>
        <v>14562534.549999999</v>
      </c>
      <c r="X187" s="152"/>
      <c r="Y187" s="123"/>
      <c r="Z187" s="152"/>
      <c r="AA187" s="123"/>
      <c r="AB187" s="124"/>
      <c r="AC187" s="125"/>
      <c r="AD187" s="151"/>
    </row>
    <row r="188" spans="1:30" ht="258" customHeight="1" x14ac:dyDescent="0.3">
      <c r="A188" s="113" t="s">
        <v>941</v>
      </c>
      <c r="B188" s="113" t="s">
        <v>1012</v>
      </c>
      <c r="C188" s="113" t="s">
        <v>1013</v>
      </c>
      <c r="D188" s="116">
        <v>45852</v>
      </c>
      <c r="E188" s="114"/>
      <c r="F188" s="116">
        <v>46217</v>
      </c>
      <c r="G188" s="260" t="s">
        <v>1014</v>
      </c>
      <c r="H188" s="216"/>
      <c r="I188" s="117" t="s">
        <v>1015</v>
      </c>
      <c r="J188" s="149" t="s">
        <v>1016</v>
      </c>
      <c r="K188" s="114"/>
      <c r="L188" s="114"/>
      <c r="M188" s="67">
        <v>10198.299999999999</v>
      </c>
      <c r="N188" s="67">
        <v>19803377.129999999</v>
      </c>
      <c r="O188" s="67">
        <v>17075000</v>
      </c>
      <c r="P188" s="67"/>
      <c r="Q188" s="67">
        <f t="shared" si="28"/>
        <v>36888575.43</v>
      </c>
      <c r="R188" s="71">
        <v>3750000</v>
      </c>
      <c r="S188" s="71">
        <v>3750000</v>
      </c>
      <c r="T188" s="183"/>
      <c r="U188" s="120"/>
      <c r="V188" s="119"/>
      <c r="W188" s="122"/>
      <c r="X188" s="152"/>
      <c r="Y188" s="123"/>
      <c r="Z188" s="152"/>
      <c r="AA188" s="123"/>
      <c r="AB188" s="124"/>
      <c r="AC188" s="125"/>
      <c r="AD188" s="151"/>
    </row>
    <row r="189" spans="1:30" ht="155.25" customHeight="1" x14ac:dyDescent="0.3">
      <c r="A189" s="113" t="s">
        <v>941</v>
      </c>
      <c r="B189" s="113" t="s">
        <v>1017</v>
      </c>
      <c r="C189" s="113" t="s">
        <v>1018</v>
      </c>
      <c r="D189" s="116">
        <v>45897</v>
      </c>
      <c r="F189" s="114">
        <v>46262</v>
      </c>
      <c r="G189" s="260"/>
      <c r="H189" s="216"/>
      <c r="I189" s="117"/>
      <c r="J189" s="149"/>
      <c r="K189" s="114"/>
      <c r="L189" s="114"/>
      <c r="M189" s="67">
        <v>121715.14</v>
      </c>
      <c r="N189" s="67">
        <v>12267620</v>
      </c>
      <c r="O189" s="67">
        <v>76000000</v>
      </c>
      <c r="P189" s="67"/>
      <c r="Q189" s="67">
        <f t="shared" si="28"/>
        <v>88389335.140000001</v>
      </c>
      <c r="R189" s="71">
        <v>5530000</v>
      </c>
      <c r="S189" s="71"/>
      <c r="T189" s="183"/>
      <c r="U189" s="120"/>
      <c r="V189" s="119"/>
      <c r="W189" s="122"/>
      <c r="X189" s="152"/>
      <c r="Y189" s="123"/>
      <c r="Z189" s="152"/>
      <c r="AA189" s="123"/>
      <c r="AB189" s="124"/>
      <c r="AC189" s="125"/>
      <c r="AD189" s="151"/>
    </row>
    <row r="190" spans="1:30" ht="268.5" customHeight="1" x14ac:dyDescent="0.3">
      <c r="A190" s="113" t="s">
        <v>1019</v>
      </c>
      <c r="B190" s="113" t="s">
        <v>1020</v>
      </c>
      <c r="C190" s="155" t="s">
        <v>1021</v>
      </c>
      <c r="D190" s="116" t="s">
        <v>1022</v>
      </c>
      <c r="E190" s="116" t="s">
        <v>1023</v>
      </c>
      <c r="F190" s="116">
        <v>44856</v>
      </c>
      <c r="G190" s="219" t="s">
        <v>1024</v>
      </c>
      <c r="H190" s="216"/>
      <c r="I190" s="117" t="s">
        <v>1025</v>
      </c>
      <c r="J190" s="113" t="s">
        <v>1026</v>
      </c>
      <c r="K190" s="116" t="s">
        <v>1027</v>
      </c>
      <c r="L190" s="114"/>
      <c r="M190" s="67">
        <v>2432005.37</v>
      </c>
      <c r="N190" s="67">
        <v>350532023.92000002</v>
      </c>
      <c r="O190" s="67">
        <v>489065693.89999998</v>
      </c>
      <c r="P190" s="67"/>
      <c r="Q190" s="67">
        <f t="shared" si="28"/>
        <v>842029723.19000006</v>
      </c>
      <c r="R190" s="71">
        <v>225735768</v>
      </c>
      <c r="S190" s="71">
        <v>189512789.77000001</v>
      </c>
      <c r="T190" s="286">
        <v>399612336.14999998</v>
      </c>
      <c r="U190" s="120">
        <v>6842489.7000000002</v>
      </c>
      <c r="V190" s="287">
        <v>22347569.32</v>
      </c>
      <c r="W190" s="173">
        <f>T190+U190+V190</f>
        <v>428802395.16999996</v>
      </c>
      <c r="X190" s="152" t="s">
        <v>863</v>
      </c>
      <c r="Y190" s="123">
        <v>5424821.0199999996</v>
      </c>
      <c r="Z190" s="152" t="s">
        <v>863</v>
      </c>
      <c r="AA190" s="123">
        <v>10680010.5</v>
      </c>
      <c r="AB190" s="124"/>
      <c r="AC190" s="125"/>
      <c r="AD190" s="151"/>
    </row>
    <row r="191" spans="1:30" ht="327.75" customHeight="1" x14ac:dyDescent="0.3">
      <c r="A191" s="113" t="s">
        <v>1028</v>
      </c>
      <c r="B191" s="113" t="s">
        <v>1029</v>
      </c>
      <c r="C191" s="169" t="s">
        <v>1030</v>
      </c>
      <c r="D191" s="170" t="s">
        <v>1031</v>
      </c>
      <c r="E191" s="116" t="s">
        <v>1032</v>
      </c>
      <c r="F191" s="116">
        <v>44508</v>
      </c>
      <c r="G191" s="258" t="s">
        <v>1033</v>
      </c>
      <c r="H191" s="259"/>
      <c r="I191" s="117" t="s">
        <v>1034</v>
      </c>
      <c r="J191" s="113" t="s">
        <v>1035</v>
      </c>
      <c r="K191" s="114"/>
      <c r="L191" s="114"/>
      <c r="M191" s="71"/>
      <c r="N191" s="150"/>
      <c r="O191" s="150"/>
      <c r="P191" s="71"/>
      <c r="Q191" s="71"/>
      <c r="R191" s="71">
        <v>149780541.94</v>
      </c>
      <c r="S191" s="71">
        <v>114034311.48999999</v>
      </c>
      <c r="T191" s="214">
        <v>327595472.74000001</v>
      </c>
      <c r="U191" s="171">
        <v>24129400.460000001</v>
      </c>
      <c r="V191" s="172">
        <v>119622517.46000001</v>
      </c>
      <c r="W191" s="173">
        <f>T191+U191+V191</f>
        <v>471347390.65999997</v>
      </c>
      <c r="X191" s="174"/>
      <c r="Y191" s="123"/>
      <c r="Z191" s="174"/>
      <c r="AA191" s="123"/>
      <c r="AB191" s="124"/>
      <c r="AC191" s="125" t="s">
        <v>645</v>
      </c>
      <c r="AD191" s="151"/>
    </row>
    <row r="192" spans="1:30" ht="371.25" customHeight="1" x14ac:dyDescent="0.3">
      <c r="A192" s="65" t="s">
        <v>1036</v>
      </c>
      <c r="B192" s="65"/>
      <c r="C192" s="178" t="s">
        <v>1037</v>
      </c>
      <c r="D192" s="179" t="s">
        <v>1038</v>
      </c>
      <c r="E192" s="181">
        <v>44923</v>
      </c>
      <c r="F192" s="181">
        <v>45291</v>
      </c>
      <c r="G192" s="255" t="s">
        <v>1039</v>
      </c>
      <c r="H192" s="218"/>
      <c r="I192" s="180" t="s">
        <v>1040</v>
      </c>
      <c r="J192" s="65" t="s">
        <v>1041</v>
      </c>
      <c r="K192" s="66"/>
      <c r="L192" s="66"/>
      <c r="M192" s="67">
        <v>18579762.5</v>
      </c>
      <c r="N192" s="67">
        <v>183685684.96000001</v>
      </c>
      <c r="O192" s="67">
        <v>180221440.11000001</v>
      </c>
      <c r="P192" s="67"/>
      <c r="Q192" s="67">
        <f>M192+N192+O192+P192</f>
        <v>382486887.57000005</v>
      </c>
      <c r="R192" s="67">
        <f>36500000+2800000+5800000+10000000+965000</f>
        <v>56065000</v>
      </c>
      <c r="S192" s="67">
        <v>56065000</v>
      </c>
      <c r="T192" s="175"/>
      <c r="U192" s="165"/>
      <c r="V192" s="166"/>
      <c r="W192" s="167"/>
      <c r="X192" s="40"/>
      <c r="Y192" s="68"/>
      <c r="Z192" s="40"/>
      <c r="AA192" s="68"/>
      <c r="AB192" s="69"/>
      <c r="AC192" s="168"/>
      <c r="AD192" s="126"/>
    </row>
    <row r="193" spans="1:30" ht="291" customHeight="1" x14ac:dyDescent="0.3">
      <c r="A193" s="65" t="s">
        <v>1042</v>
      </c>
      <c r="B193" s="65" t="s">
        <v>1043</v>
      </c>
      <c r="C193" s="276" t="s">
        <v>1044</v>
      </c>
      <c r="D193" s="181" t="s">
        <v>1045</v>
      </c>
      <c r="E193" s="181"/>
      <c r="F193" s="181">
        <v>46413</v>
      </c>
      <c r="G193" s="219" t="s">
        <v>1046</v>
      </c>
      <c r="H193" s="216"/>
      <c r="I193" s="180" t="s">
        <v>1047</v>
      </c>
      <c r="J193" s="65" t="s">
        <v>1048</v>
      </c>
      <c r="K193" s="66"/>
      <c r="L193" s="66"/>
      <c r="M193" s="67"/>
      <c r="N193" s="144"/>
      <c r="O193" s="144"/>
      <c r="P193" s="67"/>
      <c r="Q193" s="85"/>
      <c r="R193" s="67">
        <v>500000000</v>
      </c>
      <c r="S193" s="67">
        <v>95990000</v>
      </c>
      <c r="T193" s="175"/>
      <c r="U193" s="165"/>
      <c r="V193" s="166"/>
      <c r="W193" s="167"/>
      <c r="X193" s="40"/>
      <c r="Y193" s="68"/>
      <c r="Z193" s="40"/>
      <c r="AA193" s="68"/>
      <c r="AB193" s="69"/>
      <c r="AC193" s="168"/>
      <c r="AD193" s="126"/>
    </row>
    <row r="194" spans="1:30" ht="97.5" customHeight="1" x14ac:dyDescent="0.3">
      <c r="A194" s="57"/>
      <c r="B194" s="8"/>
      <c r="C194" s="49"/>
      <c r="D194" s="8"/>
      <c r="E194" s="8"/>
      <c r="F194" s="62"/>
      <c r="G194" s="49"/>
      <c r="H194" s="49"/>
      <c r="I194" s="50"/>
      <c r="J194" s="8"/>
      <c r="K194" s="51"/>
      <c r="L194" s="51"/>
      <c r="M194" s="8"/>
      <c r="N194" s="8"/>
      <c r="O194" s="8"/>
      <c r="P194" s="8"/>
      <c r="S194" s="52"/>
      <c r="T194" s="8"/>
      <c r="U194" s="8"/>
      <c r="V194" s="8"/>
      <c r="W194" s="102"/>
      <c r="X194" s="53"/>
      <c r="Y194" s="53"/>
      <c r="Z194" s="53"/>
      <c r="AA194" s="53"/>
      <c r="AB194" s="54"/>
      <c r="AC194" s="54"/>
    </row>
    <row r="195" spans="1:30" ht="97.5" customHeight="1" x14ac:dyDescent="0.3">
      <c r="A195" s="57"/>
      <c r="B195" s="8"/>
      <c r="C195" s="49"/>
      <c r="D195" s="8"/>
      <c r="E195" s="8"/>
      <c r="F195" s="62"/>
      <c r="G195" s="49"/>
      <c r="H195" s="49"/>
      <c r="I195" s="50"/>
      <c r="J195" s="8"/>
      <c r="K195" s="51"/>
      <c r="L195" s="51"/>
      <c r="M195" s="8"/>
      <c r="N195" s="8"/>
      <c r="O195" s="8"/>
      <c r="P195" s="8"/>
      <c r="S195" s="52"/>
      <c r="T195" s="8"/>
      <c r="U195" s="8"/>
      <c r="V195" s="8"/>
      <c r="W195" s="102"/>
      <c r="X195" s="53"/>
      <c r="Y195" s="53"/>
      <c r="Z195" s="53"/>
      <c r="AA195" s="53"/>
      <c r="AB195" s="54"/>
      <c r="AC195" s="54"/>
    </row>
    <row r="196" spans="1:30" ht="97.5" customHeight="1" x14ac:dyDescent="0.3">
      <c r="A196" s="57"/>
      <c r="B196" s="8"/>
      <c r="C196" s="49"/>
      <c r="D196" s="8"/>
      <c r="E196" s="8"/>
      <c r="F196" s="62"/>
      <c r="G196" s="49"/>
      <c r="H196" s="49"/>
      <c r="I196" s="50"/>
      <c r="J196" s="8"/>
      <c r="K196" s="51"/>
      <c r="L196" s="51"/>
      <c r="M196" s="8"/>
      <c r="N196" s="8"/>
      <c r="O196" s="8"/>
      <c r="P196" s="8"/>
      <c r="S196" s="52"/>
      <c r="T196" s="8"/>
      <c r="U196" s="8"/>
      <c r="V196" s="8"/>
      <c r="W196" s="102"/>
      <c r="X196" s="53"/>
      <c r="Y196" s="53"/>
      <c r="Z196" s="53"/>
      <c r="AA196" s="53"/>
      <c r="AB196" s="54"/>
      <c r="AC196" s="54"/>
    </row>
    <row r="197" spans="1:30" ht="97.5" customHeight="1" x14ac:dyDescent="0.3">
      <c r="A197" s="57"/>
      <c r="B197" s="8"/>
      <c r="C197" s="49"/>
      <c r="D197" s="8"/>
      <c r="E197" s="8"/>
      <c r="F197" s="62"/>
      <c r="G197" s="49"/>
      <c r="H197" s="49"/>
      <c r="I197" s="50"/>
      <c r="J197" s="8"/>
      <c r="K197" s="51"/>
      <c r="L197" s="51"/>
      <c r="M197" s="8"/>
      <c r="N197" s="8"/>
      <c r="O197" s="8"/>
      <c r="P197" s="8"/>
      <c r="S197" s="52"/>
      <c r="T197" s="8"/>
      <c r="U197" s="8"/>
      <c r="V197" s="8"/>
      <c r="W197" s="102"/>
      <c r="X197" s="53"/>
      <c r="Y197" s="53"/>
      <c r="Z197" s="53"/>
      <c r="AA197" s="53"/>
      <c r="AB197" s="54"/>
      <c r="AC197" s="54"/>
    </row>
    <row r="198" spans="1:30" ht="97.5" customHeight="1" x14ac:dyDescent="0.3">
      <c r="A198" s="57"/>
      <c r="B198" s="8"/>
      <c r="C198" s="49"/>
      <c r="D198" s="8"/>
      <c r="E198" s="8"/>
      <c r="F198" s="62"/>
      <c r="G198" s="49"/>
      <c r="H198" s="49"/>
      <c r="I198" s="50"/>
      <c r="J198" s="8"/>
      <c r="K198" s="51"/>
      <c r="L198" s="51"/>
      <c r="M198" s="8"/>
      <c r="N198" s="8"/>
      <c r="O198" s="8"/>
      <c r="P198" s="8"/>
      <c r="S198" s="52"/>
      <c r="T198" s="8"/>
      <c r="U198" s="8"/>
      <c r="V198" s="8"/>
      <c r="W198" s="102"/>
      <c r="X198" s="53"/>
      <c r="Y198" s="53"/>
      <c r="Z198" s="53"/>
      <c r="AA198" s="53"/>
      <c r="AB198" s="54"/>
      <c r="AC198" s="54"/>
    </row>
    <row r="199" spans="1:30" ht="97.5" customHeight="1" x14ac:dyDescent="0.3">
      <c r="A199" s="8"/>
      <c r="B199" s="8"/>
      <c r="C199" s="49"/>
      <c r="D199" s="8"/>
      <c r="E199" s="8"/>
      <c r="F199" s="62"/>
      <c r="G199" s="49"/>
      <c r="H199" s="49"/>
      <c r="I199" s="50"/>
      <c r="J199" s="8"/>
      <c r="K199" s="51"/>
      <c r="L199" s="51"/>
      <c r="M199" s="8"/>
      <c r="N199" s="8"/>
      <c r="O199" s="8"/>
      <c r="P199" s="8"/>
      <c r="S199" s="52"/>
      <c r="T199" s="8"/>
      <c r="U199" s="8"/>
      <c r="V199" s="8"/>
      <c r="W199" s="102"/>
      <c r="X199" s="53"/>
      <c r="Y199" s="53"/>
      <c r="Z199" s="53"/>
      <c r="AA199" s="53"/>
      <c r="AB199" s="54"/>
      <c r="AC199" s="54"/>
    </row>
    <row r="200" spans="1:30" ht="97.5" customHeight="1" x14ac:dyDescent="0.3">
      <c r="A200" s="8"/>
      <c r="B200" s="8"/>
      <c r="C200" s="49"/>
      <c r="D200" s="8"/>
      <c r="E200" s="8"/>
      <c r="F200" s="62"/>
      <c r="G200" s="49"/>
      <c r="H200" s="49"/>
      <c r="I200" s="50"/>
      <c r="J200" s="8"/>
      <c r="K200" s="51"/>
      <c r="L200" s="51"/>
      <c r="M200" s="8"/>
      <c r="N200" s="8"/>
      <c r="O200" s="8"/>
      <c r="P200" s="8"/>
      <c r="S200" s="52"/>
      <c r="T200" s="8"/>
      <c r="U200" s="8"/>
      <c r="V200" s="8"/>
      <c r="W200" s="102"/>
      <c r="X200" s="53"/>
      <c r="Y200" s="53"/>
      <c r="Z200" s="53"/>
      <c r="AA200" s="53"/>
      <c r="AB200" s="54"/>
      <c r="AC200" s="54"/>
    </row>
    <row r="201" spans="1:30" ht="97.5" customHeight="1" x14ac:dyDescent="0.3">
      <c r="A201" s="8"/>
      <c r="B201" s="8"/>
      <c r="C201" s="49"/>
      <c r="D201" s="8"/>
      <c r="E201" s="8"/>
      <c r="F201" s="62"/>
      <c r="G201" s="49"/>
      <c r="H201" s="49"/>
      <c r="I201" s="50"/>
      <c r="J201" s="8"/>
      <c r="K201" s="51"/>
      <c r="L201" s="51"/>
      <c r="M201" s="8"/>
      <c r="N201" s="8"/>
      <c r="O201" s="8"/>
      <c r="P201" s="8"/>
      <c r="S201" s="52"/>
      <c r="T201" s="8"/>
      <c r="U201" s="8"/>
      <c r="V201" s="8"/>
      <c r="W201" s="102"/>
      <c r="X201" s="53"/>
      <c r="Y201" s="53"/>
      <c r="Z201" s="53"/>
      <c r="AA201" s="53"/>
      <c r="AB201" s="54"/>
      <c r="AC201" s="54"/>
    </row>
    <row r="202" spans="1:30" ht="97.5" customHeight="1" x14ac:dyDescent="0.3">
      <c r="A202" s="8"/>
      <c r="B202" s="8"/>
      <c r="C202" s="49"/>
      <c r="D202" s="8"/>
      <c r="E202" s="8"/>
      <c r="F202" s="62"/>
      <c r="G202" s="49"/>
      <c r="H202" s="49"/>
      <c r="I202" s="50"/>
      <c r="J202" s="8"/>
      <c r="K202" s="51"/>
      <c r="L202" s="51"/>
      <c r="M202" s="8"/>
      <c r="N202" s="8"/>
      <c r="O202" s="8"/>
      <c r="P202" s="8"/>
      <c r="S202" s="52"/>
      <c r="T202" s="8"/>
      <c r="U202" s="8"/>
      <c r="V202" s="8"/>
      <c r="W202" s="102"/>
      <c r="X202" s="53"/>
      <c r="Y202" s="53"/>
      <c r="Z202" s="53"/>
      <c r="AA202" s="53"/>
      <c r="AB202" s="54"/>
      <c r="AC202" s="54"/>
    </row>
    <row r="203" spans="1:30" ht="97.5" customHeight="1" x14ac:dyDescent="0.3">
      <c r="A203" s="8"/>
      <c r="B203" s="8"/>
      <c r="C203" s="49"/>
      <c r="D203" s="8"/>
      <c r="E203" s="8"/>
      <c r="F203" s="62"/>
      <c r="G203" s="49"/>
      <c r="H203" s="49"/>
      <c r="I203" s="50"/>
      <c r="J203" s="8"/>
      <c r="K203" s="51"/>
      <c r="L203" s="51"/>
      <c r="M203" s="8"/>
      <c r="N203" s="8"/>
      <c r="O203" s="8"/>
      <c r="P203" s="8"/>
      <c r="S203" s="52"/>
      <c r="T203" s="8"/>
      <c r="U203" s="8"/>
      <c r="V203" s="8"/>
      <c r="W203" s="102"/>
      <c r="X203" s="53"/>
      <c r="Y203" s="53"/>
      <c r="Z203" s="53"/>
      <c r="AA203" s="53"/>
      <c r="AB203" s="54"/>
      <c r="AC203" s="54"/>
    </row>
    <row r="204" spans="1:30" ht="97.5" customHeight="1" x14ac:dyDescent="0.3">
      <c r="A204" s="8"/>
      <c r="B204" s="8"/>
      <c r="C204" s="49"/>
      <c r="D204" s="8"/>
      <c r="E204" s="8"/>
      <c r="F204" s="62"/>
      <c r="G204" s="49"/>
      <c r="H204" s="49"/>
      <c r="I204" s="50"/>
      <c r="J204" s="8"/>
      <c r="K204" s="51"/>
      <c r="L204" s="51"/>
      <c r="M204" s="8"/>
      <c r="N204" s="8"/>
      <c r="O204" s="8"/>
      <c r="P204" s="8"/>
      <c r="S204" s="52"/>
      <c r="T204" s="8"/>
      <c r="U204" s="8"/>
      <c r="V204" s="8"/>
      <c r="W204" s="102"/>
      <c r="X204" s="53"/>
      <c r="Y204" s="53"/>
      <c r="Z204" s="53"/>
      <c r="AA204" s="53"/>
      <c r="AB204" s="54"/>
      <c r="AC204" s="54"/>
    </row>
    <row r="205" spans="1:30" ht="97.5" customHeight="1" x14ac:dyDescent="0.3">
      <c r="A205" s="8"/>
      <c r="B205" s="8"/>
      <c r="C205" s="49"/>
      <c r="D205" s="8"/>
      <c r="E205" s="8"/>
      <c r="F205" s="62"/>
      <c r="G205" s="49"/>
      <c r="H205" s="49"/>
      <c r="I205" s="50"/>
      <c r="J205" s="8"/>
      <c r="K205" s="51"/>
      <c r="L205" s="51"/>
      <c r="M205" s="8"/>
      <c r="N205" s="8"/>
      <c r="O205" s="8"/>
      <c r="P205" s="8"/>
      <c r="S205" s="52"/>
      <c r="T205" s="8"/>
      <c r="U205" s="8"/>
      <c r="V205" s="8"/>
      <c r="W205" s="102"/>
      <c r="X205" s="53"/>
      <c r="Y205" s="53"/>
      <c r="Z205" s="53"/>
      <c r="AA205" s="53"/>
      <c r="AB205" s="54"/>
      <c r="AC205" s="54"/>
    </row>
    <row r="206" spans="1:30" ht="97.5" customHeight="1" x14ac:dyDescent="0.3">
      <c r="A206" s="8"/>
      <c r="B206" s="8"/>
      <c r="C206" s="49"/>
      <c r="D206" s="8"/>
      <c r="E206" s="8"/>
      <c r="F206" s="62"/>
      <c r="G206" s="49"/>
      <c r="H206" s="49"/>
      <c r="I206" s="50"/>
      <c r="J206" s="8"/>
      <c r="K206" s="51"/>
      <c r="L206" s="51"/>
      <c r="M206" s="8"/>
      <c r="N206" s="8"/>
      <c r="O206" s="8"/>
      <c r="P206" s="8"/>
      <c r="S206" s="52"/>
      <c r="T206" s="8"/>
      <c r="U206" s="8"/>
      <c r="V206" s="8"/>
      <c r="W206" s="102"/>
      <c r="X206" s="53"/>
      <c r="Y206" s="53"/>
      <c r="Z206" s="53"/>
      <c r="AA206" s="53"/>
      <c r="AB206" s="54"/>
      <c r="AC206" s="54"/>
    </row>
    <row r="207" spans="1:30" ht="97.5" customHeight="1" x14ac:dyDescent="0.3">
      <c r="A207" s="8"/>
      <c r="B207" s="8"/>
      <c r="C207" s="49"/>
      <c r="D207" s="8"/>
      <c r="E207" s="8"/>
      <c r="F207" s="62"/>
      <c r="G207" s="49"/>
      <c r="H207" s="49"/>
      <c r="I207" s="50"/>
      <c r="J207" s="8"/>
      <c r="K207" s="51"/>
      <c r="L207" s="51"/>
      <c r="M207" s="8"/>
      <c r="N207" s="8"/>
      <c r="O207" s="8"/>
      <c r="P207" s="8"/>
      <c r="S207" s="52"/>
      <c r="T207" s="8"/>
      <c r="U207" s="8"/>
      <c r="V207" s="8"/>
      <c r="W207" s="102"/>
      <c r="X207" s="53"/>
      <c r="Y207" s="53"/>
      <c r="Z207" s="53"/>
      <c r="AA207" s="53"/>
      <c r="AB207" s="54"/>
      <c r="AC207" s="54"/>
    </row>
    <row r="208" spans="1:30" ht="97.5" customHeight="1" x14ac:dyDescent="0.3">
      <c r="A208" s="8"/>
      <c r="B208" s="8"/>
      <c r="C208" s="49"/>
      <c r="D208" s="8"/>
      <c r="E208" s="8"/>
      <c r="F208" s="62"/>
      <c r="G208" s="49"/>
      <c r="H208" s="49"/>
      <c r="I208" s="50"/>
      <c r="J208" s="8"/>
      <c r="K208" s="51"/>
      <c r="L208" s="51"/>
      <c r="M208" s="8"/>
      <c r="N208" s="8"/>
      <c r="O208" s="8"/>
      <c r="P208" s="8"/>
      <c r="S208" s="52"/>
      <c r="T208" s="8"/>
      <c r="U208" s="8"/>
      <c r="V208" s="8"/>
      <c r="W208" s="102"/>
      <c r="X208" s="53"/>
      <c r="Y208" s="53"/>
      <c r="Z208" s="53"/>
      <c r="AA208" s="53"/>
      <c r="AB208" s="54"/>
      <c r="AC208" s="54"/>
    </row>
    <row r="209" spans="1:29" ht="97.5" customHeight="1" x14ac:dyDescent="0.3">
      <c r="A209" s="8"/>
      <c r="B209" s="8"/>
      <c r="C209" s="49"/>
      <c r="D209" s="8"/>
      <c r="E209" s="8"/>
      <c r="F209" s="62"/>
      <c r="G209" s="49"/>
      <c r="H209" s="49"/>
      <c r="I209" s="50"/>
      <c r="J209" s="8"/>
      <c r="K209" s="51"/>
      <c r="L209" s="51"/>
      <c r="M209" s="8"/>
      <c r="N209" s="8"/>
      <c r="O209" s="8"/>
      <c r="P209" s="8"/>
      <c r="S209" s="52"/>
      <c r="T209" s="8"/>
      <c r="U209" s="8"/>
      <c r="V209" s="8"/>
      <c r="W209" s="102"/>
      <c r="X209" s="53"/>
      <c r="Y209" s="53"/>
      <c r="Z209" s="53"/>
      <c r="AA209" s="53"/>
      <c r="AB209" s="54"/>
      <c r="AC209" s="54"/>
    </row>
    <row r="210" spans="1:29" ht="97.5" customHeight="1" x14ac:dyDescent="0.3">
      <c r="A210" s="8"/>
      <c r="B210" s="8"/>
      <c r="C210" s="49"/>
      <c r="D210" s="8"/>
      <c r="E210" s="8"/>
      <c r="F210" s="62"/>
      <c r="G210" s="49"/>
      <c r="H210" s="49"/>
      <c r="I210" s="50"/>
      <c r="J210" s="8"/>
      <c r="K210" s="51"/>
      <c r="L210" s="51"/>
      <c r="M210" s="8"/>
      <c r="N210" s="8"/>
      <c r="O210" s="8"/>
      <c r="P210" s="8"/>
      <c r="S210" s="52"/>
      <c r="T210" s="8"/>
      <c r="U210" s="8"/>
      <c r="V210" s="8"/>
      <c r="W210" s="102"/>
      <c r="X210" s="53"/>
      <c r="Y210" s="53"/>
      <c r="Z210" s="53"/>
      <c r="AA210" s="53"/>
      <c r="AB210" s="54"/>
      <c r="AC210" s="54"/>
    </row>
    <row r="211" spans="1:29" ht="97.5" customHeight="1" x14ac:dyDescent="0.3">
      <c r="A211" s="8"/>
      <c r="B211" s="8"/>
      <c r="C211" s="49"/>
      <c r="D211" s="8"/>
      <c r="E211" s="8"/>
      <c r="F211" s="62"/>
      <c r="G211" s="49"/>
      <c r="H211" s="49"/>
      <c r="I211" s="50"/>
      <c r="J211" s="8"/>
      <c r="K211" s="51"/>
      <c r="L211" s="51"/>
      <c r="M211" s="8"/>
      <c r="N211" s="8"/>
      <c r="O211" s="8"/>
      <c r="P211" s="8"/>
      <c r="S211" s="52"/>
      <c r="T211" s="8"/>
      <c r="U211" s="8"/>
      <c r="V211" s="8"/>
      <c r="W211" s="102"/>
      <c r="X211" s="53"/>
      <c r="Y211" s="53"/>
      <c r="Z211" s="53"/>
      <c r="AA211" s="53"/>
      <c r="AB211" s="54"/>
      <c r="AC211" s="54"/>
    </row>
    <row r="212" spans="1:29" ht="97.5" customHeight="1" x14ac:dyDescent="0.3">
      <c r="A212" s="8"/>
      <c r="B212" s="8"/>
      <c r="C212" s="49"/>
      <c r="D212" s="8"/>
      <c r="E212" s="8"/>
      <c r="F212" s="62"/>
      <c r="G212" s="49"/>
      <c r="H212" s="49"/>
      <c r="I212" s="50"/>
      <c r="J212" s="8"/>
      <c r="K212" s="51"/>
      <c r="L212" s="51"/>
      <c r="M212" s="8"/>
      <c r="N212" s="8"/>
      <c r="O212" s="8"/>
      <c r="P212" s="8"/>
      <c r="S212" s="52"/>
      <c r="T212" s="8"/>
      <c r="U212" s="8"/>
      <c r="V212" s="8"/>
      <c r="W212" s="102"/>
      <c r="X212" s="53"/>
      <c r="Y212" s="53"/>
      <c r="Z212" s="53"/>
      <c r="AA212" s="53"/>
      <c r="AB212" s="54"/>
      <c r="AC212" s="54"/>
    </row>
    <row r="213" spans="1:29" ht="97.5" customHeight="1" x14ac:dyDescent="0.3">
      <c r="A213" s="8"/>
      <c r="B213" s="8"/>
      <c r="C213" s="49"/>
      <c r="D213" s="8"/>
      <c r="E213" s="8"/>
      <c r="F213" s="62"/>
      <c r="G213" s="49"/>
      <c r="H213" s="49"/>
      <c r="I213" s="50"/>
      <c r="J213" s="8"/>
      <c r="K213" s="51"/>
      <c r="L213" s="51"/>
      <c r="M213" s="8"/>
      <c r="N213" s="8"/>
      <c r="O213" s="8"/>
      <c r="P213" s="8"/>
      <c r="S213" s="52"/>
      <c r="T213" s="8"/>
      <c r="U213" s="8"/>
      <c r="V213" s="8"/>
      <c r="W213" s="102"/>
      <c r="X213" s="53"/>
      <c r="Y213" s="53"/>
      <c r="Z213" s="53"/>
      <c r="AA213" s="53"/>
      <c r="AB213" s="54"/>
      <c r="AC213" s="54"/>
    </row>
    <row r="214" spans="1:29" ht="97.5" customHeight="1" x14ac:dyDescent="0.3">
      <c r="A214" s="8"/>
      <c r="B214" s="8"/>
      <c r="C214" s="49"/>
      <c r="D214" s="8"/>
      <c r="E214" s="8"/>
      <c r="F214" s="62"/>
      <c r="G214" s="49"/>
      <c r="H214" s="49"/>
      <c r="I214" s="50"/>
      <c r="J214" s="8"/>
      <c r="K214" s="51"/>
      <c r="L214" s="51"/>
      <c r="M214" s="8"/>
      <c r="N214" s="8"/>
      <c r="O214" s="8"/>
      <c r="P214" s="8"/>
      <c r="S214" s="52"/>
      <c r="T214" s="8"/>
      <c r="U214" s="8"/>
      <c r="V214" s="8"/>
      <c r="W214" s="102"/>
      <c r="X214" s="53"/>
      <c r="Y214" s="53"/>
      <c r="Z214" s="53"/>
      <c r="AA214" s="53"/>
      <c r="AB214" s="54"/>
      <c r="AC214" s="54"/>
    </row>
    <row r="215" spans="1:29" ht="97.5" customHeight="1" x14ac:dyDescent="0.3">
      <c r="A215" s="8"/>
      <c r="B215" s="8"/>
      <c r="C215" s="49"/>
      <c r="D215" s="8"/>
      <c r="E215" s="8"/>
      <c r="F215" s="62"/>
      <c r="G215" s="49"/>
      <c r="H215" s="49"/>
      <c r="I215" s="50"/>
      <c r="J215" s="8"/>
      <c r="K215" s="51"/>
      <c r="L215" s="51"/>
      <c r="M215" s="8"/>
      <c r="N215" s="8"/>
      <c r="O215" s="8"/>
      <c r="P215" s="8"/>
      <c r="S215" s="52"/>
      <c r="T215" s="8"/>
      <c r="U215" s="8"/>
      <c r="V215" s="8"/>
      <c r="W215" s="102"/>
      <c r="X215" s="53"/>
      <c r="Y215" s="53"/>
      <c r="Z215" s="53"/>
      <c r="AA215" s="53"/>
      <c r="AB215" s="54"/>
      <c r="AC215" s="54"/>
    </row>
    <row r="216" spans="1:29" ht="97.5" customHeight="1" x14ac:dyDescent="0.3">
      <c r="A216" s="8"/>
      <c r="B216" s="8"/>
      <c r="C216" s="49"/>
      <c r="D216" s="8"/>
      <c r="E216" s="8"/>
      <c r="F216" s="62"/>
      <c r="G216" s="49"/>
      <c r="H216" s="49"/>
      <c r="I216" s="50"/>
      <c r="J216" s="8"/>
      <c r="K216" s="51"/>
      <c r="L216" s="51"/>
      <c r="M216" s="8"/>
      <c r="N216" s="8"/>
      <c r="O216" s="8"/>
      <c r="P216" s="8"/>
      <c r="S216" s="52"/>
      <c r="T216" s="8"/>
      <c r="U216" s="8"/>
      <c r="V216" s="8"/>
      <c r="W216" s="102"/>
      <c r="X216" s="53"/>
      <c r="Y216" s="53"/>
      <c r="Z216" s="53"/>
      <c r="AA216" s="53"/>
      <c r="AB216" s="54"/>
      <c r="AC216" s="54"/>
    </row>
    <row r="217" spans="1:29" ht="97.5" customHeight="1" x14ac:dyDescent="0.3">
      <c r="A217" s="8"/>
      <c r="B217" s="8"/>
      <c r="C217" s="49"/>
      <c r="D217" s="8"/>
      <c r="E217" s="8"/>
      <c r="F217" s="62"/>
      <c r="G217" s="49"/>
      <c r="H217" s="49"/>
      <c r="I217" s="50"/>
      <c r="J217" s="8"/>
      <c r="K217" s="51"/>
      <c r="L217" s="51"/>
      <c r="M217" s="8"/>
      <c r="N217" s="8"/>
      <c r="O217" s="8"/>
      <c r="P217" s="8"/>
      <c r="S217" s="52"/>
      <c r="T217" s="8"/>
      <c r="U217" s="8"/>
      <c r="V217" s="8"/>
      <c r="W217" s="102"/>
      <c r="X217" s="53"/>
      <c r="Y217" s="53"/>
      <c r="Z217" s="53"/>
      <c r="AA217" s="53"/>
      <c r="AB217" s="54"/>
      <c r="AC217" s="54"/>
    </row>
    <row r="218" spans="1:29" ht="97.5" customHeight="1" x14ac:dyDescent="0.3">
      <c r="A218" s="8"/>
      <c r="B218" s="8"/>
      <c r="C218" s="49"/>
      <c r="D218" s="8"/>
      <c r="E218" s="8"/>
      <c r="F218" s="62"/>
      <c r="G218" s="49"/>
      <c r="H218" s="49"/>
      <c r="I218" s="50"/>
      <c r="J218" s="8"/>
      <c r="K218" s="51"/>
      <c r="L218" s="51"/>
      <c r="M218" s="8"/>
      <c r="N218" s="8"/>
      <c r="O218" s="8"/>
      <c r="P218" s="8"/>
      <c r="S218" s="52"/>
      <c r="T218" s="8"/>
      <c r="U218" s="8"/>
      <c r="V218" s="8"/>
      <c r="W218" s="102"/>
      <c r="X218" s="53"/>
      <c r="Y218" s="53"/>
      <c r="Z218" s="53"/>
      <c r="AA218" s="53"/>
      <c r="AB218" s="54"/>
      <c r="AC218" s="54"/>
    </row>
    <row r="219" spans="1:29" ht="97.5" customHeight="1" x14ac:dyDescent="0.3">
      <c r="A219" s="8"/>
      <c r="B219" s="8"/>
      <c r="C219" s="49"/>
      <c r="D219" s="8"/>
      <c r="E219" s="8"/>
      <c r="F219" s="62"/>
      <c r="G219" s="49"/>
      <c r="H219" s="49"/>
      <c r="I219" s="50"/>
      <c r="J219" s="8"/>
      <c r="K219" s="51"/>
      <c r="L219" s="51"/>
      <c r="M219" s="8"/>
      <c r="N219" s="8"/>
      <c r="O219" s="8"/>
      <c r="P219" s="8"/>
      <c r="S219" s="52"/>
      <c r="T219" s="8"/>
      <c r="U219" s="8"/>
      <c r="V219" s="8"/>
      <c r="W219" s="102"/>
      <c r="X219" s="53"/>
      <c r="Y219" s="53"/>
      <c r="Z219" s="53"/>
      <c r="AA219" s="53"/>
      <c r="AB219" s="54"/>
      <c r="AC219" s="54"/>
    </row>
    <row r="220" spans="1:29" ht="97.5" customHeight="1" x14ac:dyDescent="0.3">
      <c r="A220" s="8"/>
      <c r="B220" s="8"/>
      <c r="C220" s="49"/>
      <c r="D220" s="8"/>
      <c r="E220" s="8"/>
      <c r="F220" s="62"/>
      <c r="G220" s="49"/>
      <c r="H220" s="49"/>
      <c r="I220" s="50"/>
      <c r="J220" s="8"/>
      <c r="K220" s="51"/>
      <c r="L220" s="51"/>
      <c r="M220" s="8"/>
      <c r="N220" s="8"/>
      <c r="O220" s="8"/>
      <c r="P220" s="8"/>
      <c r="S220" s="52"/>
      <c r="T220" s="8"/>
      <c r="U220" s="8"/>
      <c r="V220" s="8"/>
      <c r="W220" s="102"/>
      <c r="X220" s="53"/>
      <c r="Y220" s="53"/>
      <c r="Z220" s="53"/>
      <c r="AA220" s="53"/>
      <c r="AB220" s="54"/>
      <c r="AC220" s="54"/>
    </row>
    <row r="221" spans="1:29" ht="97.5" customHeight="1" x14ac:dyDescent="0.3">
      <c r="A221" s="8"/>
      <c r="B221" s="8"/>
      <c r="C221" s="49"/>
      <c r="D221" s="8"/>
      <c r="E221" s="8"/>
      <c r="F221" s="62"/>
      <c r="G221" s="49"/>
      <c r="H221" s="49"/>
      <c r="I221" s="50"/>
      <c r="J221" s="8"/>
      <c r="K221" s="51"/>
      <c r="L221" s="51"/>
      <c r="M221" s="8"/>
      <c r="N221" s="8"/>
      <c r="O221" s="8"/>
      <c r="P221" s="8"/>
      <c r="S221" s="52"/>
      <c r="T221" s="8"/>
      <c r="U221" s="8"/>
      <c r="V221" s="8"/>
      <c r="W221" s="102"/>
      <c r="X221" s="53"/>
      <c r="Y221" s="53"/>
      <c r="Z221" s="53"/>
      <c r="AA221" s="53"/>
      <c r="AB221" s="54"/>
      <c r="AC221" s="54"/>
    </row>
    <row r="222" spans="1:29" ht="97.5" customHeight="1" x14ac:dyDescent="0.3">
      <c r="A222" s="8"/>
      <c r="B222" s="8"/>
      <c r="C222" s="49"/>
      <c r="D222" s="8"/>
      <c r="E222" s="8"/>
      <c r="F222" s="62"/>
      <c r="G222" s="49"/>
      <c r="H222" s="49"/>
      <c r="I222" s="50"/>
      <c r="J222" s="8"/>
      <c r="K222" s="51"/>
      <c r="L222" s="51"/>
      <c r="M222" s="8"/>
      <c r="N222" s="8"/>
      <c r="O222" s="8"/>
      <c r="P222" s="8"/>
      <c r="S222" s="52"/>
      <c r="T222" s="8"/>
      <c r="U222" s="8"/>
      <c r="V222" s="8"/>
      <c r="W222" s="102"/>
      <c r="X222" s="53"/>
      <c r="Y222" s="53"/>
      <c r="Z222" s="53"/>
      <c r="AA222" s="53"/>
      <c r="AB222" s="54"/>
      <c r="AC222" s="54"/>
    </row>
    <row r="223" spans="1:29" ht="97.5" customHeight="1" x14ac:dyDescent="0.3">
      <c r="A223" s="8"/>
      <c r="B223" s="8"/>
      <c r="C223" s="49"/>
      <c r="D223" s="8"/>
      <c r="E223" s="8"/>
      <c r="F223" s="62"/>
      <c r="G223" s="49"/>
      <c r="H223" s="49"/>
      <c r="I223" s="50"/>
      <c r="J223" s="8"/>
      <c r="K223" s="51"/>
      <c r="L223" s="51"/>
      <c r="M223" s="8"/>
      <c r="N223" s="8"/>
      <c r="O223" s="8"/>
      <c r="P223" s="8"/>
      <c r="S223" s="52"/>
      <c r="T223" s="8"/>
      <c r="U223" s="8"/>
      <c r="V223" s="8"/>
      <c r="W223" s="102"/>
      <c r="X223" s="53"/>
      <c r="Y223" s="53"/>
      <c r="Z223" s="53"/>
      <c r="AA223" s="53"/>
      <c r="AB223" s="54"/>
      <c r="AC223" s="54"/>
    </row>
    <row r="224" spans="1:29" ht="97.5" customHeight="1" x14ac:dyDescent="0.3">
      <c r="A224" s="8"/>
      <c r="B224" s="8"/>
      <c r="C224" s="49"/>
      <c r="D224" s="8"/>
      <c r="E224" s="8"/>
      <c r="F224" s="62"/>
      <c r="G224" s="49"/>
      <c r="H224" s="49"/>
      <c r="I224" s="50"/>
      <c r="J224" s="8"/>
      <c r="K224" s="51"/>
      <c r="L224" s="51"/>
      <c r="M224" s="8"/>
      <c r="N224" s="8"/>
      <c r="O224" s="8"/>
      <c r="P224" s="8"/>
      <c r="S224" s="52"/>
      <c r="T224" s="8"/>
      <c r="U224" s="8"/>
      <c r="V224" s="8"/>
      <c r="W224" s="102"/>
      <c r="X224" s="53"/>
      <c r="Y224" s="53"/>
      <c r="Z224" s="53"/>
      <c r="AA224" s="53"/>
      <c r="AB224" s="54"/>
      <c r="AC224" s="54"/>
    </row>
    <row r="225" spans="1:29" ht="97.5" customHeight="1" x14ac:dyDescent="0.3">
      <c r="A225" s="8"/>
      <c r="B225" s="8"/>
      <c r="C225" s="49"/>
      <c r="D225" s="8"/>
      <c r="E225" s="8"/>
      <c r="F225" s="62"/>
      <c r="G225" s="49"/>
      <c r="H225" s="49"/>
      <c r="I225" s="50"/>
      <c r="J225" s="8"/>
      <c r="K225" s="51"/>
      <c r="L225" s="51"/>
      <c r="M225" s="8"/>
      <c r="N225" s="8"/>
      <c r="O225" s="8"/>
      <c r="P225" s="8"/>
      <c r="S225" s="52"/>
      <c r="T225" s="8"/>
      <c r="U225" s="8"/>
      <c r="V225" s="8"/>
      <c r="W225" s="102"/>
      <c r="X225" s="53"/>
      <c r="Y225" s="53"/>
      <c r="Z225" s="53"/>
      <c r="AA225" s="53"/>
      <c r="AB225" s="54"/>
      <c r="AC225" s="54"/>
    </row>
    <row r="226" spans="1:29" ht="97.5" customHeight="1" x14ac:dyDescent="0.3">
      <c r="A226" s="8"/>
      <c r="B226" s="8"/>
      <c r="C226" s="49"/>
      <c r="D226" s="8"/>
      <c r="E226" s="8"/>
      <c r="F226" s="62"/>
      <c r="G226" s="49"/>
      <c r="H226" s="49"/>
      <c r="I226" s="50"/>
      <c r="J226" s="8"/>
      <c r="K226" s="51"/>
      <c r="L226" s="51"/>
      <c r="M226" s="8"/>
      <c r="N226" s="8"/>
      <c r="O226" s="8"/>
      <c r="P226" s="8"/>
      <c r="S226" s="52"/>
      <c r="T226" s="8"/>
      <c r="U226" s="8"/>
      <c r="V226" s="8"/>
      <c r="W226" s="102"/>
      <c r="X226" s="53"/>
      <c r="Y226" s="53"/>
      <c r="Z226" s="53"/>
      <c r="AA226" s="53"/>
      <c r="AB226" s="54"/>
      <c r="AC226" s="54"/>
    </row>
    <row r="227" spans="1:29" ht="97.5" customHeight="1" x14ac:dyDescent="0.3">
      <c r="A227" s="8"/>
      <c r="B227" s="8"/>
      <c r="C227" s="49"/>
      <c r="D227" s="8"/>
      <c r="E227" s="8"/>
      <c r="F227" s="62"/>
      <c r="G227" s="49"/>
      <c r="H227" s="49"/>
      <c r="I227" s="50"/>
      <c r="J227" s="8"/>
      <c r="K227" s="51"/>
      <c r="L227" s="51"/>
      <c r="M227" s="8"/>
      <c r="N227" s="8"/>
      <c r="O227" s="8"/>
      <c r="P227" s="8"/>
      <c r="S227" s="52"/>
      <c r="T227" s="8"/>
      <c r="U227" s="8"/>
      <c r="V227" s="8"/>
      <c r="W227" s="102"/>
      <c r="X227" s="53"/>
      <c r="Y227" s="53"/>
      <c r="Z227" s="53"/>
      <c r="AA227" s="53"/>
      <c r="AB227" s="54"/>
      <c r="AC227" s="54"/>
    </row>
    <row r="228" spans="1:29" ht="97.5" customHeight="1" x14ac:dyDescent="0.3">
      <c r="A228" s="8"/>
      <c r="B228" s="8"/>
      <c r="C228" s="49"/>
      <c r="D228" s="8"/>
      <c r="E228" s="8"/>
      <c r="F228" s="62"/>
      <c r="G228" s="49"/>
      <c r="H228" s="49"/>
      <c r="I228" s="50"/>
      <c r="J228" s="8"/>
      <c r="K228" s="51"/>
      <c r="L228" s="51"/>
      <c r="M228" s="8"/>
      <c r="N228" s="8"/>
      <c r="O228" s="8"/>
      <c r="P228" s="8"/>
      <c r="S228" s="52"/>
      <c r="T228" s="8"/>
      <c r="U228" s="8"/>
      <c r="V228" s="8"/>
      <c r="W228" s="102"/>
      <c r="X228" s="53"/>
      <c r="Y228" s="53"/>
      <c r="Z228" s="53"/>
      <c r="AA228" s="53"/>
      <c r="AB228" s="54"/>
      <c r="AC228" s="54"/>
    </row>
    <row r="229" spans="1:29" ht="97.5" customHeight="1" x14ac:dyDescent="0.3">
      <c r="A229" s="8"/>
      <c r="B229" s="8"/>
      <c r="C229" s="49"/>
      <c r="D229" s="8"/>
      <c r="E229" s="8"/>
      <c r="F229" s="62"/>
      <c r="G229" s="49"/>
      <c r="H229" s="49"/>
      <c r="I229" s="50"/>
      <c r="J229" s="8"/>
      <c r="K229" s="51"/>
      <c r="L229" s="51"/>
      <c r="M229" s="8"/>
      <c r="N229" s="8"/>
      <c r="O229" s="8"/>
      <c r="P229" s="8"/>
      <c r="S229" s="52"/>
      <c r="T229" s="8"/>
      <c r="U229" s="8"/>
      <c r="V229" s="8"/>
      <c r="W229" s="102"/>
      <c r="X229" s="53"/>
      <c r="Y229" s="53"/>
      <c r="Z229" s="53"/>
      <c r="AA229" s="53"/>
      <c r="AB229" s="54"/>
      <c r="AC229" s="54"/>
    </row>
    <row r="230" spans="1:29" ht="97.5" customHeight="1" x14ac:dyDescent="0.3">
      <c r="A230" s="8"/>
      <c r="B230" s="8"/>
      <c r="C230" s="49"/>
      <c r="D230" s="8"/>
      <c r="E230" s="8"/>
      <c r="F230" s="62"/>
      <c r="G230" s="49"/>
      <c r="H230" s="49"/>
      <c r="I230" s="50"/>
      <c r="J230" s="8"/>
      <c r="K230" s="51"/>
      <c r="L230" s="51"/>
      <c r="M230" s="8"/>
      <c r="N230" s="8"/>
      <c r="O230" s="8"/>
      <c r="P230" s="8"/>
      <c r="S230" s="52"/>
      <c r="T230" s="8"/>
      <c r="U230" s="8"/>
      <c r="V230" s="8"/>
      <c r="W230" s="102"/>
      <c r="X230" s="53"/>
      <c r="Y230" s="53"/>
      <c r="Z230" s="53"/>
      <c r="AA230" s="53"/>
      <c r="AB230" s="54"/>
      <c r="AC230" s="54"/>
    </row>
    <row r="231" spans="1:29" ht="97.5" customHeight="1" x14ac:dyDescent="0.3">
      <c r="A231" s="8"/>
      <c r="B231" s="8"/>
      <c r="C231" s="49"/>
      <c r="D231" s="8"/>
      <c r="E231" s="8"/>
      <c r="F231" s="62"/>
      <c r="G231" s="49"/>
      <c r="H231" s="49"/>
      <c r="I231" s="50"/>
      <c r="J231" s="8"/>
      <c r="K231" s="51"/>
      <c r="L231" s="51"/>
      <c r="M231" s="8"/>
      <c r="N231" s="8"/>
      <c r="O231" s="8"/>
      <c r="P231" s="8"/>
      <c r="S231" s="52"/>
      <c r="T231" s="8"/>
      <c r="U231" s="8"/>
      <c r="V231" s="8"/>
      <c r="W231" s="102"/>
      <c r="X231" s="53"/>
      <c r="Y231" s="53"/>
      <c r="Z231" s="53"/>
      <c r="AA231" s="53"/>
      <c r="AB231" s="54"/>
      <c r="AC231" s="54"/>
    </row>
    <row r="232" spans="1:29" ht="97.5" customHeight="1" x14ac:dyDescent="0.3">
      <c r="A232" s="8"/>
      <c r="B232" s="8"/>
      <c r="C232" s="49"/>
      <c r="D232" s="8"/>
      <c r="E232" s="8"/>
      <c r="F232" s="62"/>
      <c r="G232" s="49"/>
      <c r="H232" s="49"/>
      <c r="I232" s="50"/>
      <c r="J232" s="8"/>
      <c r="K232" s="51"/>
      <c r="L232" s="51"/>
      <c r="M232" s="8"/>
      <c r="N232" s="8"/>
      <c r="O232" s="8"/>
      <c r="P232" s="8"/>
      <c r="S232" s="52"/>
      <c r="T232" s="8"/>
      <c r="U232" s="8"/>
      <c r="V232" s="8"/>
      <c r="W232" s="102"/>
      <c r="X232" s="53"/>
      <c r="Y232" s="53"/>
      <c r="Z232" s="53"/>
      <c r="AA232" s="53"/>
      <c r="AB232" s="54"/>
      <c r="AC232" s="54"/>
    </row>
    <row r="233" spans="1:29" ht="97.5" customHeight="1" x14ac:dyDescent="0.3">
      <c r="A233" s="8"/>
      <c r="B233" s="8"/>
      <c r="C233" s="49"/>
      <c r="D233" s="8"/>
      <c r="E233" s="8"/>
      <c r="F233" s="62"/>
      <c r="G233" s="49"/>
      <c r="H233" s="49"/>
      <c r="I233" s="50"/>
      <c r="J233" s="8"/>
      <c r="K233" s="51"/>
      <c r="L233" s="51"/>
      <c r="M233" s="8"/>
      <c r="N233" s="8"/>
      <c r="O233" s="8"/>
      <c r="P233" s="8"/>
      <c r="S233" s="52"/>
      <c r="T233" s="8"/>
      <c r="U233" s="8"/>
      <c r="V233" s="8"/>
      <c r="W233" s="102"/>
      <c r="X233" s="53"/>
      <c r="Y233" s="53"/>
      <c r="Z233" s="53"/>
      <c r="AA233" s="53"/>
      <c r="AB233" s="54"/>
      <c r="AC233" s="54"/>
    </row>
    <row r="234" spans="1:29" ht="97.5" customHeight="1" x14ac:dyDescent="0.3">
      <c r="A234" s="8"/>
      <c r="B234" s="8"/>
      <c r="C234" s="49"/>
      <c r="D234" s="8"/>
      <c r="E234" s="8"/>
      <c r="F234" s="62"/>
      <c r="G234" s="49"/>
      <c r="H234" s="49"/>
      <c r="I234" s="50"/>
      <c r="J234" s="8"/>
      <c r="K234" s="51"/>
      <c r="L234" s="51"/>
      <c r="M234" s="8"/>
      <c r="N234" s="8"/>
      <c r="O234" s="8"/>
      <c r="P234" s="8"/>
      <c r="S234" s="52"/>
      <c r="T234" s="8"/>
      <c r="U234" s="8"/>
      <c r="V234" s="8"/>
      <c r="W234" s="102"/>
      <c r="X234" s="53"/>
      <c r="Y234" s="53"/>
      <c r="Z234" s="53"/>
      <c r="AA234" s="53"/>
      <c r="AB234" s="54"/>
      <c r="AC234" s="54"/>
    </row>
    <row r="235" spans="1:29" ht="97.5" customHeight="1" x14ac:dyDescent="0.3">
      <c r="A235" s="8"/>
      <c r="B235" s="8"/>
      <c r="C235" s="49"/>
      <c r="D235" s="8"/>
      <c r="E235" s="8"/>
      <c r="F235" s="62"/>
      <c r="G235" s="49"/>
      <c r="H235" s="49"/>
      <c r="I235" s="50"/>
      <c r="J235" s="8"/>
      <c r="K235" s="51"/>
      <c r="L235" s="51"/>
      <c r="M235" s="8"/>
      <c r="N235" s="8"/>
      <c r="O235" s="8"/>
      <c r="P235" s="8"/>
      <c r="S235" s="52"/>
      <c r="T235" s="8"/>
      <c r="U235" s="8"/>
      <c r="V235" s="8"/>
      <c r="W235" s="102"/>
      <c r="X235" s="53"/>
      <c r="Y235" s="53"/>
      <c r="Z235" s="53"/>
      <c r="AA235" s="53"/>
      <c r="AB235" s="54"/>
      <c r="AC235" s="54"/>
    </row>
    <row r="236" spans="1:29" ht="97.5" customHeight="1" x14ac:dyDescent="0.3">
      <c r="A236" s="8"/>
      <c r="B236" s="8"/>
      <c r="C236" s="49"/>
      <c r="D236" s="8"/>
      <c r="E236" s="8"/>
      <c r="F236" s="62"/>
      <c r="G236" s="49"/>
      <c r="H236" s="49"/>
      <c r="I236" s="50"/>
      <c r="J236" s="8"/>
      <c r="K236" s="51"/>
      <c r="L236" s="51"/>
      <c r="M236" s="8"/>
      <c r="N236" s="8"/>
      <c r="O236" s="8"/>
      <c r="P236" s="8"/>
      <c r="S236" s="52"/>
      <c r="T236" s="8"/>
      <c r="U236" s="8"/>
      <c r="V236" s="8"/>
      <c r="W236" s="102"/>
      <c r="X236" s="53"/>
      <c r="Y236" s="53"/>
      <c r="Z236" s="53"/>
      <c r="AA236" s="53"/>
      <c r="AB236" s="54"/>
      <c r="AC236" s="54"/>
    </row>
    <row r="237" spans="1:29" ht="97.5" customHeight="1" x14ac:dyDescent="0.3">
      <c r="A237" s="8"/>
      <c r="B237" s="8"/>
      <c r="C237" s="49"/>
      <c r="D237" s="8"/>
      <c r="E237" s="8"/>
      <c r="F237" s="62"/>
      <c r="G237" s="49"/>
      <c r="H237" s="49"/>
      <c r="I237" s="50"/>
      <c r="J237" s="8"/>
      <c r="K237" s="51"/>
      <c r="L237" s="51"/>
      <c r="M237" s="8"/>
      <c r="N237" s="8"/>
      <c r="O237" s="8"/>
      <c r="P237" s="8"/>
      <c r="S237" s="52"/>
      <c r="T237" s="8"/>
      <c r="U237" s="8"/>
      <c r="V237" s="8"/>
      <c r="W237" s="102"/>
      <c r="X237" s="53"/>
      <c r="Y237" s="53"/>
      <c r="Z237" s="53"/>
      <c r="AA237" s="53"/>
      <c r="AB237" s="54"/>
      <c r="AC237" s="54"/>
    </row>
    <row r="238" spans="1:29" ht="97.5" customHeight="1" x14ac:dyDescent="0.3">
      <c r="A238" s="8"/>
      <c r="B238" s="8"/>
      <c r="C238" s="49"/>
      <c r="D238" s="8"/>
      <c r="E238" s="8"/>
      <c r="F238" s="62"/>
      <c r="G238" s="49"/>
      <c r="H238" s="49"/>
      <c r="I238" s="50"/>
      <c r="J238" s="8"/>
      <c r="K238" s="51"/>
      <c r="L238" s="51"/>
      <c r="M238" s="8"/>
      <c r="N238" s="8"/>
      <c r="O238" s="8"/>
      <c r="P238" s="8"/>
      <c r="S238" s="52"/>
      <c r="T238" s="8"/>
      <c r="U238" s="8"/>
      <c r="V238" s="8"/>
      <c r="W238" s="102"/>
      <c r="X238" s="53"/>
      <c r="Y238" s="53"/>
      <c r="Z238" s="53"/>
      <c r="AA238" s="53"/>
      <c r="AB238" s="54"/>
      <c r="AC238" s="54"/>
    </row>
    <row r="239" spans="1:29" ht="97.5" customHeight="1" x14ac:dyDescent="0.3">
      <c r="A239" s="8"/>
      <c r="B239" s="8"/>
      <c r="C239" s="49"/>
      <c r="D239" s="8"/>
      <c r="E239" s="8"/>
      <c r="F239" s="62"/>
      <c r="G239" s="49"/>
      <c r="H239" s="49"/>
      <c r="I239" s="50"/>
      <c r="J239" s="8"/>
      <c r="K239" s="51"/>
      <c r="L239" s="51"/>
      <c r="M239" s="8"/>
      <c r="N239" s="8"/>
      <c r="O239" s="8"/>
      <c r="P239" s="8"/>
      <c r="S239" s="52"/>
      <c r="T239" s="8"/>
      <c r="U239" s="8"/>
      <c r="V239" s="8"/>
      <c r="W239" s="102"/>
      <c r="X239" s="53"/>
      <c r="Y239" s="53"/>
      <c r="Z239" s="53"/>
      <c r="AA239" s="53"/>
      <c r="AB239" s="54"/>
      <c r="AC239" s="54"/>
    </row>
    <row r="240" spans="1:29" ht="97.5" customHeight="1" x14ac:dyDescent="0.3">
      <c r="A240" s="8"/>
      <c r="B240" s="8"/>
      <c r="C240" s="49"/>
      <c r="D240" s="8"/>
      <c r="E240" s="8"/>
      <c r="F240" s="62"/>
      <c r="G240" s="49"/>
      <c r="H240" s="49"/>
      <c r="I240" s="50"/>
      <c r="J240" s="8"/>
      <c r="K240" s="51"/>
      <c r="L240" s="51"/>
      <c r="M240" s="8"/>
      <c r="N240" s="8"/>
      <c r="O240" s="8"/>
      <c r="P240" s="8"/>
      <c r="S240" s="52"/>
      <c r="T240" s="8"/>
      <c r="U240" s="8"/>
      <c r="V240" s="8"/>
      <c r="W240" s="102"/>
      <c r="X240" s="53"/>
      <c r="Y240" s="53"/>
      <c r="Z240" s="53"/>
      <c r="AA240" s="53"/>
      <c r="AB240" s="54"/>
      <c r="AC240" s="54"/>
    </row>
    <row r="241" spans="1:29" ht="97.5" customHeight="1" x14ac:dyDescent="0.3">
      <c r="A241" s="8"/>
      <c r="B241" s="8"/>
      <c r="C241" s="49"/>
      <c r="D241" s="8"/>
      <c r="E241" s="8"/>
      <c r="F241" s="62"/>
      <c r="G241" s="49"/>
      <c r="H241" s="49"/>
      <c r="I241" s="50"/>
      <c r="J241" s="8"/>
      <c r="K241" s="51"/>
      <c r="L241" s="51"/>
      <c r="M241" s="8"/>
      <c r="N241" s="8"/>
      <c r="O241" s="8"/>
      <c r="P241" s="8"/>
      <c r="S241" s="52"/>
      <c r="T241" s="8"/>
      <c r="U241" s="8"/>
      <c r="V241" s="8"/>
      <c r="W241" s="102"/>
      <c r="X241" s="53"/>
      <c r="Y241" s="53"/>
      <c r="Z241" s="53"/>
      <c r="AA241" s="53"/>
      <c r="AB241" s="54"/>
      <c r="AC241" s="54"/>
    </row>
    <row r="242" spans="1:29" ht="97.5" customHeight="1" x14ac:dyDescent="0.3">
      <c r="A242" s="8"/>
      <c r="B242" s="8"/>
      <c r="C242" s="49"/>
      <c r="D242" s="8"/>
      <c r="E242" s="8"/>
      <c r="F242" s="62"/>
      <c r="G242" s="49"/>
      <c r="H242" s="49"/>
      <c r="I242" s="50"/>
      <c r="J242" s="8"/>
      <c r="K242" s="51"/>
      <c r="L242" s="51"/>
      <c r="M242" s="8"/>
      <c r="N242" s="8"/>
      <c r="O242" s="8"/>
      <c r="P242" s="8"/>
      <c r="S242" s="52"/>
      <c r="T242" s="8"/>
      <c r="U242" s="8"/>
      <c r="V242" s="8"/>
      <c r="W242" s="102"/>
      <c r="X242" s="53"/>
      <c r="Y242" s="53"/>
      <c r="Z242" s="53"/>
      <c r="AA242" s="53"/>
      <c r="AB242" s="54"/>
      <c r="AC242" s="54"/>
    </row>
    <row r="243" spans="1:29" ht="97.5" customHeight="1" x14ac:dyDescent="0.3">
      <c r="A243" s="8"/>
      <c r="B243" s="8"/>
      <c r="C243" s="49"/>
      <c r="D243" s="8"/>
      <c r="E243" s="8"/>
      <c r="F243" s="62"/>
      <c r="G243" s="49"/>
      <c r="H243" s="49"/>
      <c r="I243" s="50"/>
      <c r="J243" s="8"/>
      <c r="K243" s="51"/>
      <c r="L243" s="51"/>
      <c r="M243" s="8"/>
      <c r="N243" s="8"/>
      <c r="O243" s="8"/>
      <c r="P243" s="8"/>
      <c r="S243" s="52"/>
      <c r="T243" s="8"/>
      <c r="U243" s="8"/>
      <c r="V243" s="8"/>
      <c r="W243" s="102"/>
      <c r="X243" s="53"/>
      <c r="Y243" s="53"/>
      <c r="Z243" s="53"/>
      <c r="AA243" s="53"/>
      <c r="AB243" s="54"/>
      <c r="AC243" s="54"/>
    </row>
    <row r="244" spans="1:29" ht="97.5" customHeight="1" x14ac:dyDescent="0.3">
      <c r="A244" s="8"/>
      <c r="B244" s="8"/>
      <c r="C244" s="49"/>
      <c r="D244" s="8"/>
      <c r="E244" s="8"/>
      <c r="F244" s="62"/>
      <c r="G244" s="49"/>
      <c r="H244" s="49"/>
      <c r="I244" s="50"/>
      <c r="J244" s="8"/>
      <c r="K244" s="51"/>
      <c r="L244" s="51"/>
      <c r="M244" s="8"/>
      <c r="N244" s="8"/>
      <c r="O244" s="8"/>
      <c r="P244" s="8"/>
      <c r="S244" s="52"/>
      <c r="T244" s="8"/>
      <c r="U244" s="8"/>
      <c r="V244" s="8"/>
      <c r="W244" s="102"/>
      <c r="X244" s="53"/>
      <c r="Y244" s="53"/>
      <c r="Z244" s="53"/>
      <c r="AA244" s="53"/>
      <c r="AB244" s="54"/>
      <c r="AC244" s="54"/>
    </row>
    <row r="245" spans="1:29" ht="97.5" customHeight="1" x14ac:dyDescent="0.3">
      <c r="A245" s="8"/>
      <c r="B245" s="8"/>
      <c r="C245" s="49"/>
      <c r="D245" s="8"/>
      <c r="E245" s="8"/>
      <c r="F245" s="62"/>
      <c r="G245" s="49"/>
      <c r="H245" s="49"/>
      <c r="I245" s="50"/>
      <c r="J245" s="8"/>
      <c r="K245" s="51"/>
      <c r="L245" s="51"/>
      <c r="M245" s="8"/>
      <c r="N245" s="8"/>
      <c r="O245" s="8"/>
      <c r="P245" s="8"/>
      <c r="S245" s="52"/>
      <c r="T245" s="8"/>
      <c r="U245" s="8"/>
      <c r="V245" s="8"/>
      <c r="W245" s="102"/>
      <c r="X245" s="53"/>
      <c r="Y245" s="53"/>
      <c r="Z245" s="53"/>
      <c r="AA245" s="53"/>
      <c r="AB245" s="54"/>
      <c r="AC245" s="54"/>
    </row>
    <row r="246" spans="1:29" ht="97.5" customHeight="1" x14ac:dyDescent="0.3">
      <c r="A246" s="8"/>
      <c r="B246" s="8"/>
      <c r="C246" s="49"/>
      <c r="D246" s="8"/>
      <c r="E246" s="8"/>
      <c r="F246" s="62"/>
      <c r="G246" s="49"/>
      <c r="H246" s="49"/>
      <c r="I246" s="50"/>
      <c r="J246" s="8"/>
      <c r="K246" s="51"/>
      <c r="L246" s="51"/>
      <c r="M246" s="8"/>
      <c r="N246" s="8"/>
      <c r="O246" s="8"/>
      <c r="P246" s="8"/>
      <c r="S246" s="52"/>
      <c r="T246" s="8"/>
      <c r="U246" s="8"/>
      <c r="V246" s="8"/>
      <c r="W246" s="102"/>
      <c r="X246" s="53"/>
      <c r="Y246" s="53"/>
      <c r="Z246" s="53"/>
      <c r="AA246" s="53"/>
      <c r="AB246" s="54"/>
      <c r="AC246" s="54"/>
    </row>
    <row r="247" spans="1:29" ht="97.5" customHeight="1" x14ac:dyDescent="0.3">
      <c r="A247" s="8"/>
      <c r="B247" s="8"/>
      <c r="C247" s="49"/>
      <c r="D247" s="8"/>
      <c r="E247" s="8"/>
      <c r="F247" s="62"/>
      <c r="G247" s="49"/>
      <c r="H247" s="49"/>
      <c r="I247" s="50"/>
      <c r="J247" s="8"/>
      <c r="K247" s="51"/>
      <c r="L247" s="51"/>
      <c r="M247" s="8"/>
      <c r="N247" s="8"/>
      <c r="O247" s="8"/>
      <c r="P247" s="8"/>
      <c r="S247" s="52"/>
      <c r="T247" s="8"/>
      <c r="U247" s="8"/>
      <c r="V247" s="8"/>
      <c r="W247" s="102"/>
      <c r="X247" s="53"/>
      <c r="Y247" s="53"/>
      <c r="Z247" s="53"/>
      <c r="AA247" s="53"/>
      <c r="AB247" s="54"/>
      <c r="AC247" s="54"/>
    </row>
    <row r="248" spans="1:29" ht="97.5" customHeight="1" x14ac:dyDescent="0.3">
      <c r="A248" s="8"/>
      <c r="B248" s="8"/>
      <c r="C248" s="49"/>
      <c r="D248" s="8"/>
      <c r="E248" s="8"/>
      <c r="F248" s="62"/>
      <c r="G248" s="49"/>
      <c r="H248" s="49"/>
      <c r="I248" s="50"/>
      <c r="J248" s="8"/>
      <c r="K248" s="51"/>
      <c r="L248" s="51"/>
      <c r="M248" s="8"/>
      <c r="N248" s="8"/>
      <c r="O248" s="8"/>
      <c r="P248" s="8"/>
      <c r="S248" s="52"/>
      <c r="T248" s="8"/>
      <c r="U248" s="8"/>
      <c r="V248" s="8"/>
      <c r="W248" s="102"/>
      <c r="X248" s="53"/>
      <c r="Y248" s="53"/>
      <c r="Z248" s="53"/>
      <c r="AA248" s="53"/>
      <c r="AB248" s="54"/>
      <c r="AC248" s="54"/>
    </row>
    <row r="249" spans="1:29" ht="97.5" customHeight="1" x14ac:dyDescent="0.3">
      <c r="A249" s="8"/>
      <c r="B249" s="8"/>
      <c r="C249" s="49"/>
      <c r="D249" s="8"/>
      <c r="E249" s="8"/>
      <c r="F249" s="62"/>
      <c r="G249" s="49"/>
      <c r="H249" s="49"/>
      <c r="I249" s="50"/>
      <c r="J249" s="8"/>
      <c r="K249" s="51"/>
      <c r="L249" s="51"/>
      <c r="M249" s="8"/>
      <c r="N249" s="8"/>
      <c r="O249" s="8"/>
      <c r="P249" s="8"/>
      <c r="S249" s="52"/>
      <c r="T249" s="8"/>
      <c r="U249" s="8"/>
      <c r="V249" s="8"/>
      <c r="W249" s="102"/>
      <c r="X249" s="53"/>
      <c r="Y249" s="53"/>
      <c r="Z249" s="53"/>
      <c r="AA249" s="53"/>
      <c r="AB249" s="54"/>
      <c r="AC249" s="54"/>
    </row>
    <row r="250" spans="1:29" ht="97.5" customHeight="1" x14ac:dyDescent="0.3">
      <c r="A250" s="8"/>
      <c r="B250" s="8"/>
      <c r="C250" s="49"/>
      <c r="D250" s="8"/>
      <c r="E250" s="8"/>
      <c r="F250" s="62"/>
      <c r="G250" s="49"/>
      <c r="H250" s="49"/>
      <c r="I250" s="50"/>
      <c r="J250" s="8"/>
      <c r="K250" s="51"/>
      <c r="L250" s="51"/>
      <c r="M250" s="8"/>
      <c r="N250" s="8"/>
      <c r="O250" s="8"/>
      <c r="P250" s="8"/>
      <c r="S250" s="52"/>
      <c r="T250" s="8"/>
      <c r="U250" s="8"/>
      <c r="V250" s="8"/>
      <c r="W250" s="102"/>
      <c r="X250" s="53"/>
      <c r="Y250" s="53"/>
      <c r="Z250" s="53"/>
      <c r="AA250" s="53"/>
      <c r="AB250" s="54"/>
      <c r="AC250" s="54"/>
    </row>
    <row r="251" spans="1:29" ht="97.5" customHeight="1" x14ac:dyDescent="0.3">
      <c r="A251" s="8"/>
      <c r="B251" s="8"/>
      <c r="C251" s="49"/>
      <c r="D251" s="8"/>
      <c r="E251" s="8"/>
      <c r="F251" s="62"/>
      <c r="G251" s="49"/>
      <c r="H251" s="49"/>
      <c r="I251" s="50"/>
      <c r="J251" s="8"/>
      <c r="K251" s="51"/>
      <c r="L251" s="51"/>
      <c r="M251" s="8"/>
      <c r="N251" s="8"/>
      <c r="O251" s="8"/>
      <c r="P251" s="8"/>
      <c r="S251" s="52"/>
      <c r="T251" s="8"/>
      <c r="U251" s="8"/>
      <c r="V251" s="8"/>
      <c r="W251" s="102"/>
      <c r="X251" s="53"/>
      <c r="Y251" s="53"/>
      <c r="Z251" s="53"/>
      <c r="AA251" s="53"/>
      <c r="AB251" s="54"/>
      <c r="AC251" s="54"/>
    </row>
    <row r="252" spans="1:29" ht="97.5" customHeight="1" x14ac:dyDescent="0.3">
      <c r="W252" s="102"/>
      <c r="X252" s="18"/>
      <c r="Y252" s="18"/>
      <c r="Z252" s="18"/>
      <c r="AA252" s="18"/>
      <c r="AB252" s="14"/>
    </row>
    <row r="253" spans="1:29" ht="97.5" customHeight="1" x14ac:dyDescent="0.3">
      <c r="W253" s="102"/>
      <c r="X253" s="18"/>
      <c r="Y253" s="18"/>
      <c r="Z253" s="18"/>
      <c r="AA253" s="18"/>
      <c r="AB253" s="14"/>
    </row>
    <row r="254" spans="1:29" ht="97.5" customHeight="1" x14ac:dyDescent="0.3">
      <c r="W254" s="102"/>
      <c r="X254" s="18"/>
      <c r="Y254" s="18"/>
      <c r="Z254" s="18"/>
      <c r="AA254" s="18"/>
      <c r="AB254" s="14"/>
    </row>
    <row r="255" spans="1:29" ht="97.5" customHeight="1" x14ac:dyDescent="0.3">
      <c r="W255" s="102"/>
      <c r="X255" s="18"/>
      <c r="Y255" s="18"/>
      <c r="Z255" s="18"/>
      <c r="AA255" s="18"/>
      <c r="AB255" s="14"/>
    </row>
    <row r="256" spans="1:29" ht="97.5" customHeight="1" x14ac:dyDescent="0.3">
      <c r="W256" s="102"/>
      <c r="X256" s="18"/>
      <c r="Y256" s="18"/>
      <c r="Z256" s="18"/>
      <c r="AA256" s="18"/>
      <c r="AB256" s="14"/>
    </row>
    <row r="257" spans="23:28" ht="97.5" customHeight="1" x14ac:dyDescent="0.3">
      <c r="W257" s="102"/>
      <c r="X257" s="18"/>
      <c r="Y257" s="18"/>
      <c r="Z257" s="18"/>
      <c r="AA257" s="18"/>
      <c r="AB257" s="14"/>
    </row>
    <row r="258" spans="23:28" ht="97.5" customHeight="1" x14ac:dyDescent="0.3">
      <c r="W258" s="102"/>
      <c r="X258" s="18"/>
      <c r="Y258" s="18"/>
      <c r="Z258" s="18"/>
      <c r="AA258" s="18"/>
      <c r="AB258" s="14"/>
    </row>
    <row r="259" spans="23:28" ht="97.5" customHeight="1" x14ac:dyDescent="0.3">
      <c r="W259" s="102"/>
      <c r="X259" s="18"/>
      <c r="Y259" s="18"/>
      <c r="Z259" s="18"/>
      <c r="AA259" s="18"/>
      <c r="AB259" s="14"/>
    </row>
    <row r="260" spans="23:28" ht="97.5" customHeight="1" x14ac:dyDescent="0.3">
      <c r="W260" s="102"/>
      <c r="X260" s="18"/>
      <c r="Y260" s="18"/>
      <c r="Z260" s="18"/>
      <c r="AA260" s="18"/>
      <c r="AB260" s="14"/>
    </row>
    <row r="261" spans="23:28" ht="97.5" customHeight="1" x14ac:dyDescent="0.3">
      <c r="W261" s="102"/>
      <c r="X261" s="18"/>
      <c r="Y261" s="18"/>
      <c r="Z261" s="18"/>
      <c r="AA261" s="18"/>
      <c r="AB261" s="14"/>
    </row>
    <row r="262" spans="23:28" ht="97.5" customHeight="1" x14ac:dyDescent="0.3">
      <c r="W262" s="102"/>
      <c r="X262" s="18"/>
      <c r="Y262" s="18"/>
      <c r="Z262" s="18"/>
      <c r="AA262" s="18"/>
      <c r="AB262" s="14"/>
    </row>
    <row r="263" spans="23:28" ht="97.5" customHeight="1" x14ac:dyDescent="0.3">
      <c r="W263" s="102"/>
      <c r="X263" s="18"/>
      <c r="Y263" s="18"/>
      <c r="Z263" s="18"/>
      <c r="AA263" s="18"/>
      <c r="AB263" s="14"/>
    </row>
    <row r="264" spans="23:28" ht="97.5" customHeight="1" x14ac:dyDescent="0.3">
      <c r="W264" s="102"/>
      <c r="X264" s="18"/>
      <c r="Y264" s="18"/>
      <c r="Z264" s="18"/>
      <c r="AA264" s="18"/>
      <c r="AB264" s="14"/>
    </row>
    <row r="265" spans="23:28" ht="97.5" customHeight="1" x14ac:dyDescent="0.3">
      <c r="W265" s="102"/>
      <c r="X265" s="18"/>
      <c r="Y265" s="18"/>
      <c r="Z265" s="18"/>
      <c r="AA265" s="18"/>
      <c r="AB265" s="14"/>
    </row>
    <row r="266" spans="23:28" ht="97.5" customHeight="1" x14ac:dyDescent="0.3">
      <c r="W266" s="102"/>
      <c r="X266" s="18"/>
      <c r="Y266" s="18"/>
      <c r="Z266" s="18"/>
      <c r="AA266" s="18"/>
      <c r="AB266" s="14"/>
    </row>
    <row r="267" spans="23:28" ht="97.5" customHeight="1" x14ac:dyDescent="0.3">
      <c r="W267" s="102"/>
      <c r="X267" s="18"/>
      <c r="Y267" s="18"/>
      <c r="Z267" s="18"/>
      <c r="AA267" s="18"/>
      <c r="AB267" s="14"/>
    </row>
    <row r="268" spans="23:28" ht="97.5" customHeight="1" x14ac:dyDescent="0.3">
      <c r="W268" s="102"/>
      <c r="X268" s="18"/>
      <c r="Y268" s="18"/>
      <c r="Z268" s="18"/>
      <c r="AA268" s="18"/>
      <c r="AB268" s="14"/>
    </row>
    <row r="269" spans="23:28" ht="97.5" customHeight="1" x14ac:dyDescent="0.3">
      <c r="W269" s="102"/>
      <c r="X269" s="18"/>
      <c r="Y269" s="18"/>
      <c r="Z269" s="18"/>
      <c r="AA269" s="18"/>
      <c r="AB269" s="14"/>
    </row>
    <row r="270" spans="23:28" ht="97.5" customHeight="1" x14ac:dyDescent="0.3">
      <c r="W270" s="102"/>
      <c r="X270" s="18"/>
      <c r="Y270" s="18"/>
      <c r="Z270" s="18"/>
      <c r="AA270" s="18"/>
      <c r="AB270" s="14"/>
    </row>
    <row r="271" spans="23:28" ht="97.5" customHeight="1" x14ac:dyDescent="0.3">
      <c r="W271" s="102"/>
      <c r="X271" s="18"/>
      <c r="Y271" s="18"/>
      <c r="Z271" s="18"/>
      <c r="AA271" s="18"/>
      <c r="AB271" s="14"/>
    </row>
    <row r="272" spans="23:28" ht="97.5" customHeight="1" x14ac:dyDescent="0.3">
      <c r="W272" s="102"/>
      <c r="X272" s="18"/>
      <c r="Y272" s="18"/>
      <c r="Z272" s="18"/>
      <c r="AA272" s="18"/>
      <c r="AB272" s="14"/>
    </row>
    <row r="273" spans="23:28" ht="97.5" customHeight="1" x14ac:dyDescent="0.3">
      <c r="W273" s="102"/>
      <c r="X273" s="18"/>
      <c r="Y273" s="18"/>
      <c r="Z273" s="18"/>
      <c r="AA273" s="18"/>
      <c r="AB273" s="14"/>
    </row>
    <row r="274" spans="23:28" ht="97.5" customHeight="1" x14ac:dyDescent="0.3">
      <c r="W274" s="102"/>
      <c r="X274" s="18"/>
      <c r="Y274" s="18"/>
      <c r="Z274" s="18"/>
      <c r="AA274" s="18"/>
      <c r="AB274" s="14"/>
    </row>
    <row r="275" spans="23:28" ht="97.5" customHeight="1" x14ac:dyDescent="0.3">
      <c r="W275" s="102"/>
      <c r="X275" s="18"/>
      <c r="Y275" s="18"/>
      <c r="Z275" s="18"/>
      <c r="AA275" s="18"/>
      <c r="AB275" s="14"/>
    </row>
    <row r="276" spans="23:28" ht="97.5" customHeight="1" x14ac:dyDescent="0.3">
      <c r="W276" s="102"/>
      <c r="X276" s="18"/>
      <c r="Y276" s="18"/>
      <c r="Z276" s="18"/>
      <c r="AA276" s="18"/>
      <c r="AB276" s="14"/>
    </row>
    <row r="277" spans="23:28" ht="97.5" customHeight="1" x14ac:dyDescent="0.3">
      <c r="W277" s="102"/>
      <c r="X277" s="18"/>
      <c r="Y277" s="18"/>
      <c r="Z277" s="18"/>
      <c r="AA277" s="18"/>
      <c r="AB277" s="14"/>
    </row>
    <row r="278" spans="23:28" ht="97.5" customHeight="1" x14ac:dyDescent="0.3">
      <c r="W278" s="102"/>
      <c r="X278" s="18"/>
      <c r="Y278" s="18"/>
      <c r="Z278" s="18"/>
      <c r="AA278" s="18"/>
      <c r="AB278" s="14"/>
    </row>
    <row r="279" spans="23:28" ht="97.5" customHeight="1" x14ac:dyDescent="0.3">
      <c r="W279" s="102"/>
      <c r="X279" s="18"/>
      <c r="Y279" s="18"/>
      <c r="Z279" s="18"/>
      <c r="AA279" s="18"/>
      <c r="AB279" s="14"/>
    </row>
    <row r="280" spans="23:28" ht="97.5" customHeight="1" x14ac:dyDescent="0.3">
      <c r="W280" s="102"/>
      <c r="X280" s="18"/>
      <c r="Y280" s="18"/>
      <c r="Z280" s="18"/>
      <c r="AA280" s="18"/>
      <c r="AB280" s="14"/>
    </row>
    <row r="281" spans="23:28" ht="97.5" customHeight="1" x14ac:dyDescent="0.3">
      <c r="W281" s="102"/>
      <c r="X281" s="18"/>
      <c r="Y281" s="18"/>
      <c r="Z281" s="18"/>
      <c r="AA281" s="18"/>
      <c r="AB281" s="14"/>
    </row>
    <row r="282" spans="23:28" ht="97.5" customHeight="1" x14ac:dyDescent="0.3">
      <c r="W282" s="102"/>
      <c r="X282" s="18"/>
      <c r="Y282" s="18"/>
      <c r="Z282" s="18"/>
      <c r="AA282" s="18"/>
      <c r="AB282" s="14"/>
    </row>
    <row r="283" spans="23:28" ht="97.5" customHeight="1" x14ac:dyDescent="0.3">
      <c r="W283" s="102"/>
      <c r="X283" s="18"/>
      <c r="Y283" s="18"/>
      <c r="Z283" s="18"/>
      <c r="AA283" s="18"/>
      <c r="AB283" s="14"/>
    </row>
    <row r="284" spans="23:28" ht="97.5" customHeight="1" x14ac:dyDescent="0.3">
      <c r="W284" s="102"/>
      <c r="X284" s="18"/>
      <c r="Y284" s="18"/>
      <c r="Z284" s="18"/>
      <c r="AA284" s="18"/>
      <c r="AB284" s="14"/>
    </row>
    <row r="285" spans="23:28" ht="97.5" customHeight="1" x14ac:dyDescent="0.3">
      <c r="W285" s="102"/>
      <c r="X285" s="18"/>
      <c r="Y285" s="18"/>
      <c r="Z285" s="18"/>
      <c r="AA285" s="18"/>
      <c r="AB285" s="14"/>
    </row>
    <row r="286" spans="23:28" ht="97.5" customHeight="1" x14ac:dyDescent="0.3">
      <c r="W286" s="102"/>
      <c r="X286" s="18"/>
      <c r="Y286" s="18"/>
      <c r="Z286" s="18"/>
      <c r="AA286" s="18"/>
      <c r="AB286" s="14"/>
    </row>
    <row r="287" spans="23:28" ht="97.5" customHeight="1" x14ac:dyDescent="0.3">
      <c r="W287" s="102"/>
      <c r="X287" s="18"/>
      <c r="Y287" s="18"/>
      <c r="Z287" s="18"/>
      <c r="AA287" s="18"/>
      <c r="AB287" s="14"/>
    </row>
    <row r="288" spans="23:28" ht="97.5" customHeight="1" x14ac:dyDescent="0.3">
      <c r="W288" s="102"/>
      <c r="X288" s="18"/>
      <c r="Y288" s="18"/>
      <c r="Z288" s="18"/>
      <c r="AA288" s="18"/>
      <c r="AB288" s="14"/>
    </row>
    <row r="289" spans="23:28" ht="97.5" customHeight="1" x14ac:dyDescent="0.3">
      <c r="W289" s="102"/>
      <c r="X289" s="18"/>
      <c r="Y289" s="18"/>
      <c r="Z289" s="18"/>
      <c r="AA289" s="18"/>
      <c r="AB289" s="14"/>
    </row>
    <row r="290" spans="23:28" ht="97.5" customHeight="1" x14ac:dyDescent="0.3">
      <c r="W290" s="102"/>
      <c r="X290" s="18"/>
      <c r="Y290" s="18"/>
      <c r="Z290" s="18"/>
      <c r="AA290" s="18"/>
      <c r="AB290" s="14"/>
    </row>
    <row r="291" spans="23:28" ht="97.5" customHeight="1" x14ac:dyDescent="0.3">
      <c r="W291" s="102"/>
      <c r="X291" s="18"/>
      <c r="Y291" s="18"/>
      <c r="Z291" s="18"/>
      <c r="AA291" s="18"/>
      <c r="AB291" s="14"/>
    </row>
    <row r="292" spans="23:28" ht="97.5" customHeight="1" x14ac:dyDescent="0.3">
      <c r="W292" s="102"/>
      <c r="X292" s="18"/>
      <c r="Y292" s="18"/>
      <c r="Z292" s="18"/>
      <c r="AA292" s="18"/>
      <c r="AB292" s="14"/>
    </row>
    <row r="293" spans="23:28" ht="97.5" customHeight="1" x14ac:dyDescent="0.3">
      <c r="W293" s="102"/>
      <c r="X293" s="18"/>
      <c r="Y293" s="18"/>
      <c r="Z293" s="18"/>
      <c r="AA293" s="18"/>
      <c r="AB293" s="14"/>
    </row>
    <row r="294" spans="23:28" ht="97.5" customHeight="1" x14ac:dyDescent="0.3">
      <c r="W294" s="102"/>
      <c r="X294" s="18"/>
      <c r="Y294" s="18"/>
      <c r="Z294" s="18"/>
      <c r="AA294" s="18"/>
      <c r="AB294" s="14"/>
    </row>
    <row r="295" spans="23:28" ht="97.5" customHeight="1" x14ac:dyDescent="0.3">
      <c r="W295" s="102"/>
      <c r="X295" s="18"/>
      <c r="Y295" s="18"/>
      <c r="Z295" s="18"/>
      <c r="AA295" s="18"/>
      <c r="AB295" s="14"/>
    </row>
    <row r="296" spans="23:28" ht="97.5" customHeight="1" x14ac:dyDescent="0.3">
      <c r="W296" s="102"/>
      <c r="X296" s="18"/>
      <c r="Y296" s="18"/>
      <c r="Z296" s="18"/>
      <c r="AA296" s="18"/>
      <c r="AB296" s="14"/>
    </row>
    <row r="297" spans="23:28" ht="97.5" customHeight="1" x14ac:dyDescent="0.3">
      <c r="W297" s="102"/>
      <c r="X297" s="18"/>
      <c r="Y297" s="18"/>
      <c r="Z297" s="18"/>
      <c r="AA297" s="18"/>
      <c r="AB297" s="14"/>
    </row>
    <row r="298" spans="23:28" ht="97.5" customHeight="1" x14ac:dyDescent="0.3">
      <c r="W298" s="102"/>
      <c r="X298" s="18"/>
      <c r="Y298" s="18"/>
      <c r="Z298" s="18"/>
      <c r="AA298" s="18"/>
      <c r="AB298" s="14"/>
    </row>
    <row r="299" spans="23:28" ht="97.5" customHeight="1" x14ac:dyDescent="0.3">
      <c r="W299" s="102"/>
      <c r="X299" s="18"/>
      <c r="Y299" s="18"/>
      <c r="Z299" s="18"/>
      <c r="AA299" s="18"/>
      <c r="AB299" s="14"/>
    </row>
    <row r="300" spans="23:28" ht="97.5" customHeight="1" x14ac:dyDescent="0.3">
      <c r="W300" s="102"/>
      <c r="X300" s="18"/>
      <c r="Y300" s="18"/>
      <c r="Z300" s="18"/>
      <c r="AA300" s="18"/>
      <c r="AB300" s="14"/>
    </row>
    <row r="301" spans="23:28" ht="97.5" customHeight="1" x14ac:dyDescent="0.3">
      <c r="W301" s="102"/>
      <c r="X301" s="18"/>
      <c r="Y301" s="18"/>
      <c r="Z301" s="18"/>
      <c r="AA301" s="18"/>
      <c r="AB301" s="14"/>
    </row>
    <row r="302" spans="23:28" ht="97.5" customHeight="1" x14ac:dyDescent="0.3">
      <c r="W302" s="102"/>
      <c r="X302" s="18"/>
      <c r="Y302" s="18"/>
      <c r="Z302" s="18"/>
      <c r="AA302" s="18"/>
      <c r="AB302" s="14"/>
    </row>
    <row r="303" spans="23:28" ht="97.5" customHeight="1" x14ac:dyDescent="0.3">
      <c r="W303" s="102"/>
      <c r="X303" s="18"/>
      <c r="Y303" s="18"/>
      <c r="Z303" s="18"/>
      <c r="AA303" s="18"/>
      <c r="AB303" s="14"/>
    </row>
    <row r="304" spans="23:28" ht="97.5" customHeight="1" x14ac:dyDescent="0.3">
      <c r="W304" s="102"/>
      <c r="X304" s="18"/>
      <c r="Y304" s="18"/>
      <c r="Z304" s="18"/>
      <c r="AA304" s="18"/>
      <c r="AB304" s="14"/>
    </row>
    <row r="305" spans="23:28" ht="97.5" customHeight="1" x14ac:dyDescent="0.3">
      <c r="W305" s="102"/>
      <c r="X305" s="18"/>
      <c r="Y305" s="18"/>
      <c r="Z305" s="18"/>
      <c r="AA305" s="18"/>
      <c r="AB305" s="14"/>
    </row>
    <row r="306" spans="23:28" ht="97.5" customHeight="1" x14ac:dyDescent="0.3">
      <c r="W306" s="102"/>
      <c r="X306" s="18"/>
      <c r="Y306" s="18"/>
      <c r="Z306" s="18"/>
      <c r="AA306" s="18"/>
      <c r="AB306" s="14"/>
    </row>
    <row r="307" spans="23:28" ht="97.5" customHeight="1" x14ac:dyDescent="0.3">
      <c r="W307" s="102"/>
      <c r="X307" s="18"/>
      <c r="Y307" s="18"/>
      <c r="Z307" s="18"/>
      <c r="AA307" s="18"/>
      <c r="AB307" s="14"/>
    </row>
    <row r="308" spans="23:28" ht="97.5" customHeight="1" x14ac:dyDescent="0.3">
      <c r="W308" s="102"/>
      <c r="X308" s="18"/>
      <c r="Y308" s="18"/>
      <c r="Z308" s="18"/>
      <c r="AA308" s="18"/>
      <c r="AB308" s="14"/>
    </row>
    <row r="309" spans="23:28" ht="97.5" customHeight="1" x14ac:dyDescent="0.3">
      <c r="W309" s="102"/>
      <c r="X309" s="18"/>
      <c r="Y309" s="18"/>
      <c r="Z309" s="18"/>
      <c r="AA309" s="18"/>
      <c r="AB309" s="14"/>
    </row>
    <row r="310" spans="23:28" ht="97.5" customHeight="1" x14ac:dyDescent="0.3">
      <c r="W310" s="102"/>
      <c r="X310" s="18"/>
      <c r="Y310" s="18"/>
      <c r="Z310" s="18"/>
      <c r="AA310" s="18"/>
      <c r="AB310" s="14"/>
    </row>
    <row r="311" spans="23:28" ht="97.5" customHeight="1" x14ac:dyDescent="0.3">
      <c r="W311" s="102"/>
      <c r="X311" s="18"/>
      <c r="Y311" s="18"/>
      <c r="Z311" s="18"/>
      <c r="AA311" s="18"/>
      <c r="AB311" s="14"/>
    </row>
    <row r="312" spans="23:28" ht="97.5" customHeight="1" x14ac:dyDescent="0.3">
      <c r="W312" s="102"/>
      <c r="X312" s="18"/>
      <c r="Y312" s="18"/>
      <c r="Z312" s="18"/>
      <c r="AA312" s="18"/>
      <c r="AB312" s="14"/>
    </row>
    <row r="313" spans="23:28" ht="97.5" customHeight="1" x14ac:dyDescent="0.3">
      <c r="W313" s="102"/>
      <c r="X313" s="18"/>
      <c r="Y313" s="18"/>
      <c r="Z313" s="18"/>
      <c r="AA313" s="18"/>
      <c r="AB313" s="14"/>
    </row>
    <row r="314" spans="23:28" ht="97.5" customHeight="1" x14ac:dyDescent="0.3">
      <c r="W314" s="102"/>
      <c r="X314" s="18"/>
      <c r="Y314" s="18"/>
      <c r="Z314" s="18"/>
      <c r="AA314" s="18"/>
      <c r="AB314" s="14"/>
    </row>
    <row r="315" spans="23:28" ht="97.5" customHeight="1" x14ac:dyDescent="0.3">
      <c r="W315" s="102"/>
      <c r="X315" s="18"/>
      <c r="Y315" s="18"/>
      <c r="Z315" s="18"/>
      <c r="AA315" s="18"/>
      <c r="AB315" s="14"/>
    </row>
    <row r="316" spans="23:28" ht="97.5" customHeight="1" x14ac:dyDescent="0.3">
      <c r="W316" s="102"/>
      <c r="X316" s="18"/>
      <c r="Y316" s="18"/>
      <c r="Z316" s="18"/>
      <c r="AA316" s="18"/>
      <c r="AB316" s="14"/>
    </row>
    <row r="317" spans="23:28" ht="97.5" customHeight="1" x14ac:dyDescent="0.3">
      <c r="W317" s="102"/>
      <c r="X317" s="18"/>
      <c r="Y317" s="18"/>
      <c r="Z317" s="18"/>
      <c r="AA317" s="18"/>
      <c r="AB317" s="14"/>
    </row>
    <row r="318" spans="23:28" ht="97.5" customHeight="1" x14ac:dyDescent="0.3">
      <c r="W318" s="102"/>
      <c r="X318" s="18"/>
      <c r="Y318" s="18"/>
      <c r="Z318" s="18"/>
      <c r="AA318" s="18"/>
      <c r="AB318" s="14"/>
    </row>
    <row r="319" spans="23:28" ht="97.5" customHeight="1" x14ac:dyDescent="0.3">
      <c r="W319" s="102"/>
      <c r="X319" s="18"/>
      <c r="Y319" s="18"/>
      <c r="Z319" s="18"/>
      <c r="AA319" s="18"/>
      <c r="AB319" s="14"/>
    </row>
    <row r="320" spans="23:28" ht="97.5" customHeight="1" x14ac:dyDescent="0.3">
      <c r="W320" s="102"/>
      <c r="X320" s="18"/>
      <c r="Y320" s="18"/>
      <c r="Z320" s="18"/>
      <c r="AA320" s="18"/>
      <c r="AB320" s="14"/>
    </row>
    <row r="321" spans="23:28" ht="97.5" customHeight="1" x14ac:dyDescent="0.3">
      <c r="W321" s="102"/>
      <c r="X321" s="18"/>
      <c r="Y321" s="18"/>
      <c r="Z321" s="18"/>
      <c r="AA321" s="18"/>
      <c r="AB321" s="14"/>
    </row>
    <row r="322" spans="23:28" ht="97.5" customHeight="1" x14ac:dyDescent="0.3">
      <c r="W322" s="102"/>
      <c r="X322" s="18"/>
      <c r="Y322" s="18"/>
      <c r="Z322" s="18"/>
      <c r="AA322" s="18"/>
      <c r="AB322" s="14"/>
    </row>
    <row r="323" spans="23:28" ht="97.5" customHeight="1" x14ac:dyDescent="0.3">
      <c r="W323" s="102"/>
      <c r="X323" s="18"/>
      <c r="Y323" s="18"/>
      <c r="Z323" s="18"/>
      <c r="AA323" s="18"/>
      <c r="AB323" s="14"/>
    </row>
    <row r="324" spans="23:28" ht="97.5" customHeight="1" x14ac:dyDescent="0.3">
      <c r="W324" s="102"/>
      <c r="X324" s="18"/>
      <c r="Y324" s="18"/>
      <c r="Z324" s="18"/>
      <c r="AA324" s="18"/>
      <c r="AB324" s="14"/>
    </row>
    <row r="325" spans="23:28" ht="97.5" customHeight="1" x14ac:dyDescent="0.3">
      <c r="W325" s="102"/>
      <c r="X325" s="18"/>
      <c r="Y325" s="18"/>
      <c r="Z325" s="18"/>
      <c r="AA325" s="18"/>
      <c r="AB325" s="14"/>
    </row>
    <row r="326" spans="23:28" ht="97.5" customHeight="1" x14ac:dyDescent="0.3">
      <c r="W326" s="102"/>
      <c r="X326" s="18"/>
      <c r="Y326" s="18"/>
      <c r="Z326" s="18"/>
      <c r="AA326" s="18"/>
      <c r="AB326" s="14"/>
    </row>
    <row r="327" spans="23:28" ht="97.5" customHeight="1" x14ac:dyDescent="0.3">
      <c r="W327" s="102"/>
      <c r="X327" s="18"/>
      <c r="Y327" s="18"/>
      <c r="Z327" s="18"/>
      <c r="AA327" s="18"/>
      <c r="AB327" s="14"/>
    </row>
    <row r="328" spans="23:28" ht="97.5" customHeight="1" x14ac:dyDescent="0.3">
      <c r="W328" s="102"/>
      <c r="X328" s="18"/>
      <c r="Y328" s="18"/>
      <c r="Z328" s="18"/>
      <c r="AA328" s="18"/>
      <c r="AB328" s="14"/>
    </row>
    <row r="329" spans="23:28" ht="97.5" customHeight="1" x14ac:dyDescent="0.3">
      <c r="W329" s="102"/>
      <c r="X329" s="18"/>
      <c r="Y329" s="18"/>
      <c r="Z329" s="18"/>
      <c r="AA329" s="18"/>
      <c r="AB329" s="14"/>
    </row>
    <row r="330" spans="23:28" ht="97.5" customHeight="1" x14ac:dyDescent="0.3">
      <c r="W330" s="102"/>
      <c r="X330" s="18"/>
      <c r="Y330" s="18"/>
      <c r="Z330" s="18"/>
      <c r="AA330" s="18"/>
      <c r="AB330" s="14"/>
    </row>
    <row r="331" spans="23:28" ht="97.5" customHeight="1" x14ac:dyDescent="0.3">
      <c r="W331" s="102"/>
      <c r="X331" s="18"/>
      <c r="Y331" s="18"/>
      <c r="Z331" s="18"/>
      <c r="AA331" s="18"/>
      <c r="AB331" s="14"/>
    </row>
    <row r="332" spans="23:28" ht="97.5" customHeight="1" x14ac:dyDescent="0.3">
      <c r="W332" s="102"/>
      <c r="X332" s="18"/>
      <c r="Y332" s="18"/>
      <c r="Z332" s="18"/>
      <c r="AA332" s="18"/>
      <c r="AB332" s="14"/>
    </row>
    <row r="333" spans="23:28" ht="97.5" customHeight="1" x14ac:dyDescent="0.3">
      <c r="W333" s="102"/>
      <c r="X333" s="18"/>
      <c r="Y333" s="18"/>
      <c r="Z333" s="18"/>
      <c r="AA333" s="18"/>
      <c r="AB333" s="14"/>
    </row>
    <row r="334" spans="23:28" ht="97.5" customHeight="1" x14ac:dyDescent="0.3">
      <c r="W334" s="102"/>
      <c r="X334" s="18"/>
      <c r="Y334" s="18"/>
      <c r="Z334" s="18"/>
      <c r="AA334" s="18"/>
      <c r="AB334" s="14"/>
    </row>
    <row r="335" spans="23:28" ht="97.5" customHeight="1" x14ac:dyDescent="0.3">
      <c r="W335" s="102"/>
      <c r="X335" s="18"/>
      <c r="Y335" s="18"/>
      <c r="Z335" s="18"/>
      <c r="AA335" s="18"/>
      <c r="AB335" s="14"/>
    </row>
    <row r="336" spans="23:28" ht="97.5" customHeight="1" x14ac:dyDescent="0.3">
      <c r="W336" s="102"/>
      <c r="X336" s="18"/>
      <c r="Y336" s="18"/>
      <c r="Z336" s="18"/>
      <c r="AA336" s="18"/>
      <c r="AB336" s="14"/>
    </row>
    <row r="337" spans="23:28" ht="97.5" customHeight="1" x14ac:dyDescent="0.3">
      <c r="W337" s="102"/>
      <c r="X337" s="18"/>
      <c r="Y337" s="18"/>
      <c r="Z337" s="18"/>
      <c r="AA337" s="18"/>
      <c r="AB337" s="14"/>
    </row>
    <row r="338" spans="23:28" ht="97.5" customHeight="1" x14ac:dyDescent="0.3">
      <c r="W338" s="102"/>
      <c r="X338" s="18"/>
      <c r="Y338" s="18"/>
      <c r="Z338" s="18"/>
      <c r="AA338" s="18"/>
      <c r="AB338" s="14"/>
    </row>
    <row r="339" spans="23:28" ht="97.5" customHeight="1" x14ac:dyDescent="0.3">
      <c r="W339" s="102"/>
      <c r="X339" s="18"/>
      <c r="Y339" s="18"/>
      <c r="Z339" s="18"/>
      <c r="AA339" s="18"/>
      <c r="AB339" s="14"/>
    </row>
    <row r="340" spans="23:28" ht="97.5" customHeight="1" x14ac:dyDescent="0.3">
      <c r="W340" s="102"/>
      <c r="X340" s="18"/>
      <c r="Y340" s="18"/>
      <c r="Z340" s="18"/>
      <c r="AA340" s="18"/>
      <c r="AB340" s="14"/>
    </row>
    <row r="341" spans="23:28" ht="97.5" customHeight="1" x14ac:dyDescent="0.3">
      <c r="W341" s="102"/>
      <c r="X341" s="18"/>
      <c r="Y341" s="18"/>
      <c r="Z341" s="18"/>
      <c r="AA341" s="18"/>
      <c r="AB341" s="14"/>
    </row>
    <row r="342" spans="23:28" ht="97.5" customHeight="1" x14ac:dyDescent="0.3">
      <c r="W342" s="102"/>
      <c r="X342" s="18"/>
      <c r="Y342" s="18"/>
      <c r="Z342" s="18"/>
      <c r="AA342" s="18"/>
      <c r="AB342" s="14"/>
    </row>
    <row r="343" spans="23:28" ht="97.5" customHeight="1" x14ac:dyDescent="0.3">
      <c r="W343" s="102"/>
      <c r="X343" s="18"/>
      <c r="Y343" s="18"/>
      <c r="Z343" s="18"/>
      <c r="AA343" s="18"/>
      <c r="AB343" s="14"/>
    </row>
    <row r="344" spans="23:28" ht="97.5" customHeight="1" x14ac:dyDescent="0.3">
      <c r="W344" s="102"/>
      <c r="X344" s="18"/>
      <c r="Y344" s="18"/>
      <c r="Z344" s="18"/>
      <c r="AA344" s="18"/>
      <c r="AB344" s="14"/>
    </row>
    <row r="345" spans="23:28" ht="97.5" customHeight="1" x14ac:dyDescent="0.3">
      <c r="W345" s="102"/>
      <c r="X345" s="18"/>
      <c r="Y345" s="18"/>
      <c r="Z345" s="18"/>
      <c r="AA345" s="18"/>
      <c r="AB345" s="14"/>
    </row>
    <row r="346" spans="23:28" ht="97.5" customHeight="1" x14ac:dyDescent="0.3">
      <c r="W346" s="102"/>
      <c r="X346" s="18"/>
      <c r="Y346" s="18"/>
      <c r="Z346" s="18"/>
      <c r="AA346" s="18"/>
      <c r="AB346" s="14"/>
    </row>
    <row r="347" spans="23:28" ht="97.5" customHeight="1" x14ac:dyDescent="0.3">
      <c r="W347" s="102"/>
      <c r="X347" s="18"/>
      <c r="Y347" s="18"/>
      <c r="Z347" s="18"/>
      <c r="AA347" s="18"/>
      <c r="AB347" s="14"/>
    </row>
    <row r="348" spans="23:28" ht="97.5" customHeight="1" x14ac:dyDescent="0.3">
      <c r="W348" s="102"/>
      <c r="X348" s="18"/>
      <c r="Y348" s="18"/>
      <c r="Z348" s="18"/>
      <c r="AA348" s="18"/>
      <c r="AB348" s="14"/>
    </row>
    <row r="349" spans="23:28" ht="97.5" customHeight="1" x14ac:dyDescent="0.3">
      <c r="W349" s="102"/>
      <c r="X349" s="18"/>
      <c r="Y349" s="18"/>
      <c r="Z349" s="18"/>
      <c r="AA349" s="18"/>
      <c r="AB349" s="14"/>
    </row>
    <row r="350" spans="23:28" ht="97.5" customHeight="1" x14ac:dyDescent="0.3">
      <c r="W350" s="102"/>
      <c r="X350" s="18"/>
      <c r="Y350" s="18"/>
      <c r="Z350" s="18"/>
      <c r="AA350" s="18"/>
      <c r="AB350" s="14"/>
    </row>
    <row r="351" spans="23:28" ht="97.5" customHeight="1" x14ac:dyDescent="0.3">
      <c r="W351" s="102"/>
      <c r="X351" s="18"/>
      <c r="Y351" s="18"/>
      <c r="Z351" s="18"/>
      <c r="AA351" s="18"/>
      <c r="AB351" s="14"/>
    </row>
    <row r="352" spans="23:28" ht="97.5" customHeight="1" x14ac:dyDescent="0.3">
      <c r="W352" s="102"/>
      <c r="X352" s="18"/>
      <c r="Y352" s="18"/>
      <c r="Z352" s="18"/>
      <c r="AA352" s="18"/>
      <c r="AB352" s="14"/>
    </row>
    <row r="353" spans="23:28" ht="97.5" customHeight="1" x14ac:dyDescent="0.3">
      <c r="W353" s="102"/>
      <c r="X353" s="18"/>
      <c r="Y353" s="18"/>
      <c r="Z353" s="18"/>
      <c r="AA353" s="18"/>
      <c r="AB353" s="14"/>
    </row>
    <row r="354" spans="23:28" ht="97.5" customHeight="1" x14ac:dyDescent="0.3">
      <c r="W354" s="102"/>
      <c r="X354" s="18"/>
      <c r="Y354" s="18"/>
      <c r="Z354" s="18"/>
      <c r="AA354" s="18"/>
      <c r="AB354" s="14"/>
    </row>
    <row r="355" spans="23:28" ht="97.5" customHeight="1" x14ac:dyDescent="0.3">
      <c r="W355" s="102"/>
      <c r="X355" s="18"/>
      <c r="Y355" s="18"/>
      <c r="Z355" s="18"/>
      <c r="AA355" s="18"/>
      <c r="AB355" s="14"/>
    </row>
    <row r="356" spans="23:28" ht="97.5" customHeight="1" x14ac:dyDescent="0.3">
      <c r="W356" s="102"/>
      <c r="X356" s="18"/>
      <c r="Y356" s="18"/>
      <c r="Z356" s="18"/>
      <c r="AA356" s="18"/>
      <c r="AB356" s="14"/>
    </row>
    <row r="357" spans="23:28" ht="97.5" customHeight="1" x14ac:dyDescent="0.3">
      <c r="W357" s="102"/>
      <c r="X357" s="18"/>
      <c r="Y357" s="18"/>
      <c r="Z357" s="18"/>
      <c r="AA357" s="18"/>
      <c r="AB357" s="14"/>
    </row>
    <row r="358" spans="23:28" ht="97.5" customHeight="1" x14ac:dyDescent="0.3">
      <c r="W358" s="102"/>
      <c r="X358" s="18"/>
      <c r="Y358" s="18"/>
      <c r="Z358" s="18"/>
      <c r="AA358" s="18"/>
      <c r="AB358" s="14"/>
    </row>
    <row r="359" spans="23:28" ht="97.5" customHeight="1" x14ac:dyDescent="0.3">
      <c r="W359" s="102"/>
      <c r="X359" s="18"/>
      <c r="Y359" s="18"/>
      <c r="Z359" s="18"/>
      <c r="AA359" s="18"/>
      <c r="AB359" s="14"/>
    </row>
    <row r="360" spans="23:28" ht="97.5" customHeight="1" x14ac:dyDescent="0.3">
      <c r="W360" s="102"/>
      <c r="X360" s="18"/>
      <c r="Y360" s="18"/>
      <c r="Z360" s="18"/>
      <c r="AA360" s="18"/>
      <c r="AB360" s="14"/>
    </row>
    <row r="361" spans="23:28" ht="97.5" customHeight="1" x14ac:dyDescent="0.3">
      <c r="W361" s="102"/>
      <c r="X361" s="18"/>
      <c r="Y361" s="18"/>
      <c r="Z361" s="18"/>
      <c r="AA361" s="18"/>
      <c r="AB361" s="14"/>
    </row>
    <row r="362" spans="23:28" ht="97.5" customHeight="1" x14ac:dyDescent="0.3">
      <c r="W362" s="102"/>
      <c r="X362" s="18"/>
      <c r="Y362" s="18"/>
      <c r="Z362" s="18"/>
      <c r="AA362" s="18"/>
      <c r="AB362" s="14"/>
    </row>
    <row r="363" spans="23:28" ht="97.5" customHeight="1" x14ac:dyDescent="0.3">
      <c r="W363" s="102"/>
      <c r="X363" s="18"/>
      <c r="Y363" s="18"/>
      <c r="Z363" s="18"/>
      <c r="AA363" s="18"/>
      <c r="AB363" s="14"/>
    </row>
    <row r="364" spans="23:28" ht="97.5" customHeight="1" x14ac:dyDescent="0.3">
      <c r="W364" s="102"/>
      <c r="X364" s="18"/>
      <c r="Y364" s="18"/>
      <c r="Z364" s="18"/>
      <c r="AA364" s="18"/>
      <c r="AB364" s="14"/>
    </row>
    <row r="365" spans="23:28" ht="97.5" customHeight="1" x14ac:dyDescent="0.3">
      <c r="W365" s="102"/>
      <c r="X365" s="18"/>
      <c r="Y365" s="18"/>
      <c r="Z365" s="18"/>
      <c r="AA365" s="18"/>
      <c r="AB365" s="14"/>
    </row>
    <row r="366" spans="23:28" ht="97.5" customHeight="1" x14ac:dyDescent="0.3">
      <c r="W366" s="102"/>
      <c r="X366" s="18"/>
      <c r="Y366" s="18"/>
      <c r="Z366" s="18"/>
      <c r="AA366" s="18"/>
      <c r="AB366" s="14"/>
    </row>
    <row r="367" spans="23:28" ht="97.5" customHeight="1" x14ac:dyDescent="0.3">
      <c r="W367" s="102"/>
      <c r="X367" s="18"/>
      <c r="Y367" s="18"/>
      <c r="Z367" s="18"/>
      <c r="AA367" s="18"/>
      <c r="AB367" s="14"/>
    </row>
    <row r="368" spans="23:28" ht="97.5" customHeight="1" x14ac:dyDescent="0.3">
      <c r="W368" s="102"/>
      <c r="X368" s="18"/>
      <c r="Y368" s="18"/>
      <c r="Z368" s="18"/>
      <c r="AA368" s="18"/>
      <c r="AB368" s="14"/>
    </row>
    <row r="369" spans="23:28" ht="97.5" customHeight="1" x14ac:dyDescent="0.3">
      <c r="W369" s="102"/>
      <c r="X369" s="18"/>
      <c r="Y369" s="18"/>
      <c r="Z369" s="18"/>
      <c r="AA369" s="18"/>
      <c r="AB369" s="14"/>
    </row>
    <row r="370" spans="23:28" ht="97.5" customHeight="1" x14ac:dyDescent="0.3">
      <c r="W370" s="102"/>
      <c r="X370" s="18"/>
      <c r="Y370" s="18"/>
      <c r="Z370" s="18"/>
      <c r="AA370" s="18"/>
      <c r="AB370" s="14"/>
    </row>
    <row r="371" spans="23:28" ht="97.5" customHeight="1" x14ac:dyDescent="0.3">
      <c r="W371" s="102"/>
      <c r="X371" s="18"/>
      <c r="Y371" s="18"/>
      <c r="Z371" s="18"/>
      <c r="AA371" s="18"/>
      <c r="AB371" s="14"/>
    </row>
    <row r="372" spans="23:28" ht="97.5" customHeight="1" x14ac:dyDescent="0.3">
      <c r="W372" s="102"/>
      <c r="X372" s="18"/>
      <c r="Y372" s="18"/>
      <c r="Z372" s="18"/>
      <c r="AA372" s="18"/>
      <c r="AB372" s="14"/>
    </row>
    <row r="373" spans="23:28" ht="97.5" customHeight="1" x14ac:dyDescent="0.3">
      <c r="W373" s="102"/>
      <c r="X373" s="18"/>
      <c r="Y373" s="18"/>
      <c r="Z373" s="18"/>
      <c r="AA373" s="18"/>
      <c r="AB373" s="14"/>
    </row>
    <row r="374" spans="23:28" ht="97.5" customHeight="1" x14ac:dyDescent="0.3">
      <c r="W374" s="102"/>
      <c r="X374" s="18"/>
      <c r="Y374" s="18"/>
      <c r="Z374" s="18"/>
      <c r="AA374" s="18"/>
      <c r="AB374" s="14"/>
    </row>
    <row r="375" spans="23:28" ht="97.5" customHeight="1" x14ac:dyDescent="0.3">
      <c r="W375" s="102"/>
      <c r="X375" s="18"/>
      <c r="Y375" s="18"/>
      <c r="Z375" s="18"/>
      <c r="AA375" s="18"/>
      <c r="AB375" s="14"/>
    </row>
    <row r="376" spans="23:28" ht="97.5" customHeight="1" x14ac:dyDescent="0.3">
      <c r="W376" s="102"/>
      <c r="X376" s="18"/>
      <c r="Y376" s="18"/>
      <c r="Z376" s="18"/>
      <c r="AA376" s="18"/>
      <c r="AB376" s="14"/>
    </row>
    <row r="377" spans="23:28" ht="97.5" customHeight="1" x14ac:dyDescent="0.3">
      <c r="W377" s="102"/>
      <c r="X377" s="18"/>
      <c r="Y377" s="18"/>
      <c r="Z377" s="18"/>
      <c r="AA377" s="18"/>
      <c r="AB377" s="14"/>
    </row>
    <row r="378" spans="23:28" ht="97.5" customHeight="1" x14ac:dyDescent="0.3">
      <c r="W378" s="102"/>
      <c r="X378" s="18"/>
      <c r="Y378" s="18"/>
      <c r="Z378" s="18"/>
      <c r="AA378" s="18"/>
      <c r="AB378" s="14"/>
    </row>
    <row r="379" spans="23:28" ht="97.5" customHeight="1" x14ac:dyDescent="0.3">
      <c r="W379" s="102"/>
      <c r="X379" s="18"/>
      <c r="Y379" s="18"/>
      <c r="Z379" s="18"/>
      <c r="AA379" s="18"/>
      <c r="AB379" s="14"/>
    </row>
    <row r="380" spans="23:28" ht="97.5" customHeight="1" x14ac:dyDescent="0.3">
      <c r="W380" s="102"/>
      <c r="X380" s="18"/>
      <c r="Y380" s="18"/>
      <c r="Z380" s="18"/>
      <c r="AA380" s="18"/>
      <c r="AB380" s="14"/>
    </row>
    <row r="381" spans="23:28" ht="97.5" customHeight="1" x14ac:dyDescent="0.3">
      <c r="W381" s="102"/>
      <c r="X381" s="18"/>
      <c r="Y381" s="18"/>
      <c r="Z381" s="18"/>
      <c r="AA381" s="18"/>
      <c r="AB381" s="14"/>
    </row>
    <row r="382" spans="23:28" ht="97.5" customHeight="1" x14ac:dyDescent="0.3">
      <c r="W382" s="102"/>
      <c r="X382" s="18"/>
      <c r="Y382" s="18"/>
      <c r="Z382" s="18"/>
      <c r="AA382" s="18"/>
      <c r="AB382" s="14"/>
    </row>
    <row r="383" spans="23:28" ht="97.5" customHeight="1" x14ac:dyDescent="0.3">
      <c r="W383" s="102"/>
      <c r="X383" s="18"/>
      <c r="Y383" s="18"/>
      <c r="Z383" s="18"/>
      <c r="AA383" s="18"/>
      <c r="AB383" s="14"/>
    </row>
    <row r="384" spans="23:28" ht="97.5" customHeight="1" x14ac:dyDescent="0.3">
      <c r="W384" s="102"/>
      <c r="X384" s="18"/>
      <c r="Y384" s="18"/>
      <c r="Z384" s="18"/>
      <c r="AA384" s="18"/>
      <c r="AB384" s="14"/>
    </row>
    <row r="385" spans="23:28" ht="97.5" customHeight="1" x14ac:dyDescent="0.3">
      <c r="W385" s="102"/>
      <c r="X385" s="18"/>
      <c r="Y385" s="18"/>
      <c r="Z385" s="18"/>
      <c r="AA385" s="18"/>
      <c r="AB385" s="14"/>
    </row>
    <row r="386" spans="23:28" ht="97.5" customHeight="1" x14ac:dyDescent="0.3">
      <c r="W386" s="102"/>
      <c r="X386" s="18"/>
      <c r="Y386" s="18"/>
      <c r="Z386" s="18"/>
      <c r="AA386" s="18"/>
      <c r="AB386" s="14"/>
    </row>
    <row r="387" spans="23:28" ht="97.5" customHeight="1" x14ac:dyDescent="0.3">
      <c r="W387" s="102"/>
      <c r="X387" s="18"/>
      <c r="Y387" s="18"/>
      <c r="Z387" s="18"/>
      <c r="AA387" s="18"/>
      <c r="AB387" s="14"/>
    </row>
    <row r="388" spans="23:28" ht="97.5" customHeight="1" x14ac:dyDescent="0.3">
      <c r="W388" s="102"/>
      <c r="X388" s="18"/>
      <c r="Y388" s="18"/>
      <c r="Z388" s="18"/>
      <c r="AA388" s="18"/>
      <c r="AB388" s="14"/>
    </row>
    <row r="389" spans="23:28" ht="97.5" customHeight="1" x14ac:dyDescent="0.3">
      <c r="W389" s="102"/>
      <c r="X389" s="18"/>
      <c r="Y389" s="18"/>
      <c r="Z389" s="18"/>
      <c r="AA389" s="18"/>
      <c r="AB389" s="14"/>
    </row>
    <row r="390" spans="23:28" ht="97.5" customHeight="1" x14ac:dyDescent="0.3">
      <c r="W390" s="102"/>
      <c r="X390" s="18"/>
      <c r="Y390" s="18"/>
      <c r="Z390" s="18"/>
      <c r="AA390" s="18"/>
      <c r="AB390" s="14"/>
    </row>
    <row r="391" spans="23:28" ht="97.5" customHeight="1" x14ac:dyDescent="0.3">
      <c r="W391" s="102"/>
      <c r="X391" s="18"/>
      <c r="Y391" s="18"/>
      <c r="Z391" s="18"/>
      <c r="AA391" s="18"/>
      <c r="AB391" s="14"/>
    </row>
    <row r="392" spans="23:28" ht="97.5" customHeight="1" x14ac:dyDescent="0.3">
      <c r="W392" s="102"/>
      <c r="X392" s="18"/>
      <c r="Y392" s="18"/>
      <c r="Z392" s="18"/>
      <c r="AA392" s="18"/>
      <c r="AB392" s="14"/>
    </row>
    <row r="393" spans="23:28" ht="97.5" customHeight="1" x14ac:dyDescent="0.3">
      <c r="W393" s="102"/>
      <c r="X393" s="18"/>
      <c r="Y393" s="18"/>
      <c r="Z393" s="18"/>
      <c r="AA393" s="18"/>
      <c r="AB393" s="14"/>
    </row>
    <row r="394" spans="23:28" ht="97.5" customHeight="1" x14ac:dyDescent="0.3">
      <c r="W394" s="102"/>
      <c r="X394" s="18"/>
      <c r="Y394" s="18"/>
      <c r="Z394" s="18"/>
      <c r="AA394" s="18"/>
      <c r="AB394" s="14"/>
    </row>
    <row r="395" spans="23:28" ht="97.5" customHeight="1" x14ac:dyDescent="0.3">
      <c r="W395" s="102"/>
      <c r="X395" s="18"/>
      <c r="Y395" s="18"/>
      <c r="Z395" s="18"/>
      <c r="AA395" s="18"/>
      <c r="AB395" s="14"/>
    </row>
    <row r="396" spans="23:28" ht="97.5" customHeight="1" x14ac:dyDescent="0.3">
      <c r="W396" s="102"/>
      <c r="X396" s="18"/>
      <c r="Y396" s="18"/>
      <c r="Z396" s="18"/>
      <c r="AA396" s="18"/>
      <c r="AB396" s="14"/>
    </row>
    <row r="397" spans="23:28" ht="97.5" customHeight="1" x14ac:dyDescent="0.3">
      <c r="W397" s="102"/>
      <c r="X397" s="18"/>
      <c r="Y397" s="18"/>
      <c r="Z397" s="18"/>
      <c r="AA397" s="18"/>
      <c r="AB397" s="14"/>
    </row>
    <row r="398" spans="23:28" ht="97.5" customHeight="1" x14ac:dyDescent="0.3">
      <c r="W398" s="102"/>
      <c r="X398" s="18"/>
      <c r="Y398" s="18"/>
      <c r="Z398" s="18"/>
      <c r="AA398" s="18"/>
      <c r="AB398" s="14"/>
    </row>
    <row r="399" spans="23:28" ht="97.5" customHeight="1" x14ac:dyDescent="0.3">
      <c r="W399" s="102"/>
      <c r="X399" s="18"/>
      <c r="Y399" s="18"/>
      <c r="Z399" s="18"/>
      <c r="AA399" s="18"/>
      <c r="AB399" s="14"/>
    </row>
    <row r="400" spans="23:28" ht="97.5" customHeight="1" x14ac:dyDescent="0.3">
      <c r="W400" s="102"/>
      <c r="X400" s="18"/>
      <c r="Y400" s="18"/>
      <c r="Z400" s="18"/>
      <c r="AA400" s="18"/>
      <c r="AB400" s="14"/>
    </row>
    <row r="401" spans="23:28" ht="97.5" customHeight="1" x14ac:dyDescent="0.3">
      <c r="W401" s="102"/>
      <c r="X401" s="18"/>
      <c r="Y401" s="18"/>
      <c r="Z401" s="18"/>
      <c r="AA401" s="18"/>
      <c r="AB401" s="14"/>
    </row>
    <row r="402" spans="23:28" ht="97.5" customHeight="1" x14ac:dyDescent="0.3">
      <c r="W402" s="102"/>
      <c r="X402" s="18"/>
      <c r="Y402" s="18"/>
      <c r="Z402" s="18"/>
      <c r="AA402" s="18"/>
      <c r="AB402" s="14"/>
    </row>
    <row r="403" spans="23:28" ht="97.5" customHeight="1" x14ac:dyDescent="0.3">
      <c r="W403" s="102"/>
      <c r="X403" s="18"/>
      <c r="Y403" s="18"/>
      <c r="Z403" s="18"/>
      <c r="AA403" s="18"/>
      <c r="AB403" s="14"/>
    </row>
    <row r="404" spans="23:28" ht="97.5" customHeight="1" x14ac:dyDescent="0.3">
      <c r="W404" s="102"/>
      <c r="X404" s="18"/>
      <c r="Y404" s="18"/>
      <c r="Z404" s="18"/>
      <c r="AA404" s="18"/>
      <c r="AB404" s="14"/>
    </row>
    <row r="405" spans="23:28" ht="97.5" customHeight="1" x14ac:dyDescent="0.3">
      <c r="W405" s="102"/>
      <c r="X405" s="18"/>
      <c r="Y405" s="18"/>
      <c r="Z405" s="18"/>
      <c r="AA405" s="18"/>
      <c r="AB405" s="14"/>
    </row>
    <row r="406" spans="23:28" ht="97.5" customHeight="1" x14ac:dyDescent="0.3">
      <c r="W406" s="102"/>
      <c r="X406" s="18"/>
      <c r="Y406" s="18"/>
      <c r="Z406" s="18"/>
      <c r="AA406" s="18"/>
      <c r="AB406" s="14"/>
    </row>
    <row r="407" spans="23:28" ht="97.5" customHeight="1" x14ac:dyDescent="0.3">
      <c r="W407" s="102"/>
      <c r="X407" s="18"/>
      <c r="Y407" s="18"/>
      <c r="Z407" s="18"/>
      <c r="AA407" s="18"/>
      <c r="AB407" s="14"/>
    </row>
    <row r="408" spans="23:28" ht="97.5" customHeight="1" x14ac:dyDescent="0.3">
      <c r="W408" s="102"/>
      <c r="X408" s="18"/>
      <c r="Y408" s="18"/>
      <c r="Z408" s="18"/>
      <c r="AA408" s="18"/>
      <c r="AB408" s="14"/>
    </row>
    <row r="409" spans="23:28" ht="97.5" customHeight="1" x14ac:dyDescent="0.3">
      <c r="W409" s="102"/>
      <c r="X409" s="18"/>
      <c r="Y409" s="18"/>
      <c r="Z409" s="18"/>
      <c r="AA409" s="18"/>
      <c r="AB409" s="14"/>
    </row>
    <row r="410" spans="23:28" ht="97.5" customHeight="1" x14ac:dyDescent="0.3">
      <c r="W410" s="102"/>
      <c r="X410" s="18"/>
      <c r="Y410" s="18"/>
      <c r="Z410" s="18"/>
      <c r="AA410" s="18"/>
      <c r="AB410" s="14"/>
    </row>
    <row r="411" spans="23:28" ht="97.5" customHeight="1" x14ac:dyDescent="0.3">
      <c r="W411" s="102"/>
      <c r="X411" s="18"/>
      <c r="Y411" s="18"/>
      <c r="Z411" s="18"/>
      <c r="AA411" s="18"/>
      <c r="AB411" s="14"/>
    </row>
    <row r="412" spans="23:28" ht="97.5" customHeight="1" x14ac:dyDescent="0.3">
      <c r="W412" s="102"/>
      <c r="X412" s="18"/>
      <c r="Y412" s="18"/>
      <c r="Z412" s="18"/>
      <c r="AA412" s="18"/>
      <c r="AB412" s="14"/>
    </row>
    <row r="413" spans="23:28" ht="97.5" customHeight="1" x14ac:dyDescent="0.3">
      <c r="W413" s="102"/>
      <c r="X413" s="18"/>
      <c r="Y413" s="18"/>
      <c r="Z413" s="18"/>
      <c r="AA413" s="18"/>
      <c r="AB413" s="14"/>
    </row>
    <row r="414" spans="23:28" ht="97.5" customHeight="1" x14ac:dyDescent="0.3">
      <c r="W414" s="102"/>
      <c r="X414" s="18"/>
      <c r="Y414" s="18"/>
      <c r="Z414" s="18"/>
      <c r="AA414" s="18"/>
      <c r="AB414" s="14"/>
    </row>
    <row r="415" spans="23:28" ht="97.5" customHeight="1" x14ac:dyDescent="0.3">
      <c r="W415" s="102"/>
      <c r="X415" s="18"/>
      <c r="Y415" s="18"/>
      <c r="Z415" s="18"/>
      <c r="AA415" s="18"/>
      <c r="AB415" s="14"/>
    </row>
    <row r="416" spans="23:28" ht="97.5" customHeight="1" x14ac:dyDescent="0.3">
      <c r="W416" s="102"/>
      <c r="X416" s="18"/>
      <c r="Y416" s="18"/>
      <c r="Z416" s="18"/>
      <c r="AA416" s="18"/>
      <c r="AB416" s="14"/>
    </row>
    <row r="417" spans="23:28" ht="97.5" customHeight="1" x14ac:dyDescent="0.3">
      <c r="W417" s="102"/>
      <c r="X417" s="18"/>
      <c r="Y417" s="18"/>
      <c r="Z417" s="18"/>
      <c r="AA417" s="18"/>
      <c r="AB417" s="14"/>
    </row>
    <row r="418" spans="23:28" ht="97.5" customHeight="1" x14ac:dyDescent="0.3">
      <c r="W418" s="102"/>
      <c r="X418" s="18"/>
      <c r="Y418" s="18"/>
      <c r="Z418" s="18"/>
      <c r="AA418" s="18"/>
      <c r="AB418" s="14"/>
    </row>
    <row r="419" spans="23:28" ht="97.5" customHeight="1" x14ac:dyDescent="0.3">
      <c r="W419" s="102"/>
      <c r="X419" s="18"/>
      <c r="Y419" s="18"/>
      <c r="Z419" s="18"/>
      <c r="AA419" s="18"/>
      <c r="AB419" s="14"/>
    </row>
    <row r="420" spans="23:28" ht="97.5" customHeight="1" x14ac:dyDescent="0.3">
      <c r="W420" s="102"/>
      <c r="X420" s="18"/>
      <c r="Y420" s="18"/>
      <c r="Z420" s="18"/>
      <c r="AA420" s="18"/>
      <c r="AB420" s="14"/>
    </row>
    <row r="421" spans="23:28" ht="97.5" customHeight="1" x14ac:dyDescent="0.3">
      <c r="W421" s="102"/>
      <c r="X421" s="18"/>
      <c r="Y421" s="18"/>
      <c r="Z421" s="18"/>
      <c r="AA421" s="18"/>
      <c r="AB421" s="14"/>
    </row>
    <row r="422" spans="23:28" ht="97.5" customHeight="1" x14ac:dyDescent="0.3">
      <c r="W422" s="102"/>
      <c r="X422" s="18"/>
      <c r="Y422" s="18"/>
      <c r="Z422" s="18"/>
      <c r="AA422" s="18"/>
      <c r="AB422" s="14"/>
    </row>
    <row r="423" spans="23:28" ht="97.5" customHeight="1" x14ac:dyDescent="0.3">
      <c r="W423" s="102"/>
      <c r="X423" s="18"/>
      <c r="Y423" s="18"/>
      <c r="Z423" s="18"/>
      <c r="AA423" s="18"/>
      <c r="AB423" s="14"/>
    </row>
    <row r="424" spans="23:28" ht="97.5" customHeight="1" x14ac:dyDescent="0.3">
      <c r="W424" s="102"/>
      <c r="X424" s="18"/>
      <c r="Y424" s="18"/>
      <c r="Z424" s="18"/>
      <c r="AA424" s="18"/>
      <c r="AB424" s="14"/>
    </row>
    <row r="425" spans="23:28" ht="97.5" customHeight="1" x14ac:dyDescent="0.3">
      <c r="W425" s="102"/>
      <c r="X425" s="18"/>
      <c r="Y425" s="18"/>
      <c r="Z425" s="18"/>
      <c r="AA425" s="18"/>
      <c r="AB425" s="14"/>
    </row>
    <row r="426" spans="23:28" ht="97.5" customHeight="1" x14ac:dyDescent="0.3">
      <c r="W426" s="102"/>
      <c r="X426" s="18"/>
      <c r="Y426" s="18"/>
      <c r="Z426" s="18"/>
      <c r="AA426" s="18"/>
      <c r="AB426" s="14"/>
    </row>
    <row r="427" spans="23:28" ht="97.5" customHeight="1" x14ac:dyDescent="0.3">
      <c r="W427" s="102"/>
      <c r="X427" s="18"/>
      <c r="Y427" s="18"/>
      <c r="Z427" s="18"/>
      <c r="AA427" s="18"/>
      <c r="AB427" s="14"/>
    </row>
    <row r="428" spans="23:28" ht="97.5" customHeight="1" x14ac:dyDescent="0.3">
      <c r="W428" s="102"/>
      <c r="X428" s="18"/>
      <c r="Y428" s="18"/>
      <c r="Z428" s="18"/>
      <c r="AA428" s="18"/>
      <c r="AB428" s="14"/>
    </row>
    <row r="429" spans="23:28" ht="97.5" customHeight="1" x14ac:dyDescent="0.3">
      <c r="W429" s="102"/>
      <c r="X429" s="18"/>
      <c r="Y429" s="18"/>
      <c r="Z429" s="18"/>
      <c r="AA429" s="18"/>
      <c r="AB429" s="14"/>
    </row>
    <row r="430" spans="23:28" ht="97.5" customHeight="1" x14ac:dyDescent="0.3">
      <c r="W430" s="102"/>
      <c r="X430" s="18"/>
      <c r="Y430" s="18"/>
      <c r="Z430" s="18"/>
      <c r="AA430" s="18"/>
      <c r="AB430" s="14"/>
    </row>
    <row r="431" spans="23:28" ht="97.5" customHeight="1" x14ac:dyDescent="0.3">
      <c r="W431" s="102"/>
      <c r="X431" s="18"/>
      <c r="Y431" s="18"/>
      <c r="Z431" s="18"/>
      <c r="AA431" s="18"/>
      <c r="AB431" s="14"/>
    </row>
    <row r="432" spans="23:28" ht="97.5" customHeight="1" x14ac:dyDescent="0.3">
      <c r="W432" s="102"/>
      <c r="X432" s="18"/>
      <c r="Y432" s="18"/>
      <c r="Z432" s="18"/>
      <c r="AA432" s="18"/>
      <c r="AB432" s="14"/>
    </row>
    <row r="433" spans="23:28" ht="97.5" customHeight="1" x14ac:dyDescent="0.3">
      <c r="W433" s="102"/>
      <c r="X433" s="18"/>
      <c r="Y433" s="18"/>
      <c r="Z433" s="18"/>
      <c r="AA433" s="18"/>
      <c r="AB433" s="14"/>
    </row>
    <row r="434" spans="23:28" ht="97.5" customHeight="1" x14ac:dyDescent="0.3">
      <c r="W434" s="102"/>
      <c r="X434" s="18"/>
      <c r="Y434" s="18"/>
      <c r="Z434" s="18"/>
      <c r="AA434" s="18"/>
      <c r="AB434" s="14"/>
    </row>
    <row r="435" spans="23:28" ht="97.5" customHeight="1" x14ac:dyDescent="0.3">
      <c r="W435" s="102"/>
      <c r="X435" s="18"/>
      <c r="Y435" s="18"/>
      <c r="Z435" s="18"/>
      <c r="AA435" s="18"/>
      <c r="AB435" s="14"/>
    </row>
    <row r="436" spans="23:28" ht="97.5" customHeight="1" x14ac:dyDescent="0.3">
      <c r="W436" s="102"/>
      <c r="X436" s="18"/>
      <c r="Y436" s="18"/>
      <c r="Z436" s="18"/>
      <c r="AA436" s="18"/>
      <c r="AB436" s="14"/>
    </row>
    <row r="437" spans="23:28" ht="97.5" customHeight="1" x14ac:dyDescent="0.3">
      <c r="W437" s="102"/>
      <c r="X437" s="18"/>
      <c r="Y437" s="18"/>
      <c r="Z437" s="18"/>
      <c r="AA437" s="18"/>
      <c r="AB437" s="14"/>
    </row>
    <row r="438" spans="23:28" ht="97.5" customHeight="1" x14ac:dyDescent="0.3">
      <c r="W438" s="102"/>
      <c r="X438" s="18"/>
      <c r="Y438" s="18"/>
      <c r="Z438" s="18"/>
      <c r="AA438" s="18"/>
      <c r="AB438" s="14"/>
    </row>
    <row r="439" spans="23:28" ht="97.5" customHeight="1" x14ac:dyDescent="0.3">
      <c r="W439" s="102"/>
      <c r="X439" s="18"/>
      <c r="Y439" s="18"/>
      <c r="Z439" s="18"/>
      <c r="AA439" s="18"/>
      <c r="AB439" s="14"/>
    </row>
    <row r="440" spans="23:28" ht="97.5" customHeight="1" x14ac:dyDescent="0.3">
      <c r="W440" s="102"/>
      <c r="X440" s="18"/>
      <c r="Y440" s="18"/>
      <c r="Z440" s="18"/>
      <c r="AA440" s="18"/>
      <c r="AB440" s="14"/>
    </row>
    <row r="441" spans="23:28" ht="97.5" customHeight="1" x14ac:dyDescent="0.3">
      <c r="W441" s="102"/>
      <c r="X441" s="18"/>
      <c r="Y441" s="18"/>
      <c r="Z441" s="18"/>
      <c r="AA441" s="18"/>
      <c r="AB441" s="14"/>
    </row>
    <row r="442" spans="23:28" ht="97.5" customHeight="1" x14ac:dyDescent="0.3">
      <c r="W442" s="102"/>
      <c r="X442" s="18"/>
      <c r="Y442" s="18"/>
      <c r="Z442" s="18"/>
      <c r="AA442" s="18"/>
      <c r="AB442" s="14"/>
    </row>
    <row r="443" spans="23:28" ht="97.5" customHeight="1" x14ac:dyDescent="0.3">
      <c r="W443" s="102"/>
      <c r="X443" s="18"/>
      <c r="Y443" s="18"/>
      <c r="Z443" s="18"/>
      <c r="AA443" s="18"/>
      <c r="AB443" s="14"/>
    </row>
    <row r="444" spans="23:28" ht="97.5" customHeight="1" x14ac:dyDescent="0.3">
      <c r="W444" s="102"/>
      <c r="X444" s="18"/>
      <c r="Y444" s="18"/>
      <c r="Z444" s="18"/>
      <c r="AA444" s="18"/>
      <c r="AB444" s="14"/>
    </row>
    <row r="445" spans="23:28" ht="97.5" customHeight="1" x14ac:dyDescent="0.3">
      <c r="W445" s="102"/>
      <c r="X445" s="18"/>
      <c r="Y445" s="18"/>
      <c r="Z445" s="18"/>
      <c r="AA445" s="18"/>
      <c r="AB445" s="14"/>
    </row>
    <row r="446" spans="23:28" ht="97.5" customHeight="1" x14ac:dyDescent="0.3">
      <c r="W446" s="102"/>
      <c r="X446" s="18"/>
      <c r="Y446" s="18"/>
      <c r="Z446" s="18"/>
      <c r="AA446" s="18"/>
      <c r="AB446" s="14"/>
    </row>
    <row r="447" spans="23:28" ht="97.5" customHeight="1" x14ac:dyDescent="0.3">
      <c r="W447" s="102"/>
      <c r="X447" s="18"/>
      <c r="Y447" s="18"/>
      <c r="Z447" s="18"/>
      <c r="AA447" s="18"/>
      <c r="AB447" s="14"/>
    </row>
    <row r="448" spans="23:28" ht="97.5" customHeight="1" x14ac:dyDescent="0.3">
      <c r="W448" s="102"/>
      <c r="X448" s="18"/>
      <c r="Y448" s="18"/>
      <c r="Z448" s="18"/>
      <c r="AA448" s="18"/>
      <c r="AB448" s="14"/>
    </row>
    <row r="449" spans="23:28" ht="97.5" customHeight="1" x14ac:dyDescent="0.3">
      <c r="W449" s="102"/>
      <c r="X449" s="18"/>
      <c r="Y449" s="18"/>
      <c r="Z449" s="18"/>
      <c r="AA449" s="18"/>
      <c r="AB449" s="14"/>
    </row>
    <row r="450" spans="23:28" ht="97.5" customHeight="1" x14ac:dyDescent="0.3">
      <c r="W450" s="102"/>
      <c r="X450" s="18"/>
      <c r="Y450" s="18"/>
      <c r="Z450" s="18"/>
      <c r="AA450" s="18"/>
      <c r="AB450" s="14"/>
    </row>
    <row r="451" spans="23:28" ht="97.5" customHeight="1" x14ac:dyDescent="0.3">
      <c r="W451" s="102"/>
      <c r="X451" s="18"/>
      <c r="Y451" s="18"/>
      <c r="Z451" s="18"/>
      <c r="AA451" s="18"/>
      <c r="AB451" s="14"/>
    </row>
    <row r="452" spans="23:28" ht="97.5" customHeight="1" x14ac:dyDescent="0.3">
      <c r="W452" s="102"/>
      <c r="X452" s="18"/>
      <c r="Y452" s="18"/>
      <c r="Z452" s="18"/>
      <c r="AA452" s="18"/>
      <c r="AB452" s="14"/>
    </row>
    <row r="453" spans="23:28" ht="97.5" customHeight="1" x14ac:dyDescent="0.3">
      <c r="W453" s="102"/>
      <c r="X453" s="18"/>
      <c r="Y453" s="18"/>
      <c r="Z453" s="18"/>
      <c r="AA453" s="18"/>
      <c r="AB453" s="14"/>
    </row>
    <row r="454" spans="23:28" ht="97.5" customHeight="1" x14ac:dyDescent="0.3">
      <c r="W454" s="102"/>
      <c r="X454" s="18"/>
      <c r="Y454" s="18"/>
      <c r="Z454" s="18"/>
      <c r="AA454" s="18"/>
      <c r="AB454" s="14"/>
    </row>
    <row r="455" spans="23:28" ht="97.5" customHeight="1" x14ac:dyDescent="0.3">
      <c r="W455" s="102"/>
      <c r="X455" s="18"/>
      <c r="Y455" s="18"/>
      <c r="Z455" s="18"/>
      <c r="AA455" s="18"/>
      <c r="AB455" s="14"/>
    </row>
    <row r="456" spans="23:28" ht="97.5" customHeight="1" x14ac:dyDescent="0.3">
      <c r="W456" s="102"/>
      <c r="X456" s="18"/>
      <c r="Y456" s="18"/>
      <c r="Z456" s="18"/>
      <c r="AA456" s="18"/>
      <c r="AB456" s="14"/>
    </row>
    <row r="457" spans="23:28" ht="97.5" customHeight="1" x14ac:dyDescent="0.3">
      <c r="W457" s="102"/>
      <c r="X457" s="18"/>
      <c r="Y457" s="18"/>
      <c r="Z457" s="18"/>
      <c r="AA457" s="18"/>
      <c r="AB457" s="14"/>
    </row>
    <row r="458" spans="23:28" ht="97.5" customHeight="1" x14ac:dyDescent="0.3">
      <c r="W458" s="102"/>
      <c r="X458" s="18"/>
      <c r="Y458" s="18"/>
      <c r="Z458" s="18"/>
      <c r="AA458" s="18"/>
      <c r="AB458" s="14"/>
    </row>
    <row r="459" spans="23:28" ht="97.5" customHeight="1" x14ac:dyDescent="0.3">
      <c r="W459" s="102"/>
      <c r="X459" s="18"/>
      <c r="Y459" s="18"/>
      <c r="Z459" s="18"/>
      <c r="AA459" s="18"/>
      <c r="AB459" s="14"/>
    </row>
    <row r="460" spans="23:28" ht="97.5" customHeight="1" x14ac:dyDescent="0.3">
      <c r="W460" s="102"/>
      <c r="X460" s="18"/>
      <c r="Y460" s="18"/>
      <c r="Z460" s="18"/>
      <c r="AA460" s="18"/>
      <c r="AB460" s="14"/>
    </row>
    <row r="461" spans="23:28" ht="97.5" customHeight="1" x14ac:dyDescent="0.3">
      <c r="W461" s="102"/>
      <c r="X461" s="18"/>
      <c r="Y461" s="18"/>
      <c r="Z461" s="18"/>
      <c r="AA461" s="18"/>
      <c r="AB461" s="14"/>
    </row>
    <row r="462" spans="23:28" ht="97.5" customHeight="1" x14ac:dyDescent="0.3">
      <c r="W462" s="102"/>
      <c r="X462" s="18"/>
      <c r="Y462" s="18"/>
      <c r="Z462" s="18"/>
      <c r="AA462" s="18"/>
      <c r="AB462" s="14"/>
    </row>
    <row r="463" spans="23:28" ht="97.5" customHeight="1" x14ac:dyDescent="0.3">
      <c r="W463" s="102"/>
      <c r="X463" s="18"/>
      <c r="Y463" s="18"/>
      <c r="Z463" s="18"/>
      <c r="AA463" s="18"/>
      <c r="AB463" s="14"/>
    </row>
    <row r="464" spans="23:28" ht="97.5" customHeight="1" x14ac:dyDescent="0.3">
      <c r="W464" s="102"/>
      <c r="X464" s="18"/>
      <c r="Y464" s="18"/>
      <c r="Z464" s="18"/>
      <c r="AA464" s="18"/>
      <c r="AB464" s="14"/>
    </row>
    <row r="465" spans="23:28" ht="97.5" customHeight="1" x14ac:dyDescent="0.3">
      <c r="W465" s="102"/>
      <c r="X465" s="18"/>
      <c r="Y465" s="18"/>
      <c r="Z465" s="18"/>
      <c r="AA465" s="18"/>
      <c r="AB465" s="14"/>
    </row>
    <row r="466" spans="23:28" ht="97.5" customHeight="1" x14ac:dyDescent="0.3">
      <c r="W466" s="102"/>
      <c r="X466" s="18"/>
      <c r="Y466" s="18"/>
      <c r="Z466" s="18"/>
      <c r="AA466" s="18"/>
      <c r="AB466" s="14"/>
    </row>
    <row r="467" spans="23:28" ht="97.5" customHeight="1" x14ac:dyDescent="0.3">
      <c r="W467" s="102"/>
      <c r="X467" s="18"/>
      <c r="Y467" s="18"/>
      <c r="Z467" s="18"/>
      <c r="AA467" s="18"/>
      <c r="AB467" s="14"/>
    </row>
    <row r="468" spans="23:28" ht="97.5" customHeight="1" x14ac:dyDescent="0.3">
      <c r="W468" s="102"/>
      <c r="X468" s="18"/>
      <c r="Y468" s="18"/>
      <c r="Z468" s="18"/>
      <c r="AA468" s="18"/>
      <c r="AB468" s="14"/>
    </row>
    <row r="469" spans="23:28" ht="97.5" customHeight="1" x14ac:dyDescent="0.3">
      <c r="W469" s="102"/>
      <c r="X469" s="18"/>
      <c r="Y469" s="18"/>
      <c r="Z469" s="18"/>
      <c r="AA469" s="18"/>
      <c r="AB469" s="14"/>
    </row>
    <row r="470" spans="23:28" ht="97.5" customHeight="1" x14ac:dyDescent="0.3">
      <c r="W470" s="102"/>
      <c r="X470" s="18"/>
      <c r="Y470" s="18"/>
      <c r="Z470" s="18"/>
      <c r="AA470" s="18"/>
      <c r="AB470" s="14"/>
    </row>
    <row r="471" spans="23:28" ht="97.5" customHeight="1" x14ac:dyDescent="0.3">
      <c r="W471" s="102"/>
      <c r="X471" s="18"/>
      <c r="Y471" s="18"/>
      <c r="Z471" s="18"/>
      <c r="AA471" s="18"/>
      <c r="AB471" s="14"/>
    </row>
    <row r="472" spans="23:28" ht="97.5" customHeight="1" x14ac:dyDescent="0.3">
      <c r="W472" s="102"/>
      <c r="X472" s="18"/>
      <c r="Y472" s="18"/>
      <c r="Z472" s="18"/>
      <c r="AA472" s="18"/>
      <c r="AB472" s="14"/>
    </row>
    <row r="473" spans="23:28" ht="97.5" customHeight="1" x14ac:dyDescent="0.3">
      <c r="W473" s="102"/>
      <c r="X473" s="18"/>
      <c r="Y473" s="18"/>
      <c r="Z473" s="18"/>
      <c r="AA473" s="18"/>
      <c r="AB473" s="14"/>
    </row>
    <row r="474" spans="23:28" ht="97.5" customHeight="1" x14ac:dyDescent="0.3">
      <c r="W474" s="102"/>
      <c r="X474" s="18"/>
      <c r="Y474" s="18"/>
      <c r="Z474" s="18"/>
      <c r="AA474" s="18"/>
      <c r="AB474" s="14"/>
    </row>
    <row r="475" spans="23:28" ht="97.5" customHeight="1" x14ac:dyDescent="0.3">
      <c r="W475" s="102"/>
      <c r="X475" s="18"/>
      <c r="Y475" s="18"/>
      <c r="Z475" s="18"/>
      <c r="AA475" s="18"/>
      <c r="AB475" s="14"/>
    </row>
    <row r="476" spans="23:28" ht="97.5" customHeight="1" x14ac:dyDescent="0.3">
      <c r="W476" s="102"/>
      <c r="X476" s="18"/>
      <c r="Y476" s="18"/>
      <c r="Z476" s="18"/>
      <c r="AA476" s="18"/>
      <c r="AB476" s="14"/>
    </row>
    <row r="477" spans="23:28" ht="97.5" customHeight="1" x14ac:dyDescent="0.3">
      <c r="W477" s="102"/>
      <c r="X477" s="18"/>
      <c r="Y477" s="18"/>
      <c r="Z477" s="18"/>
      <c r="AA477" s="18"/>
      <c r="AB477" s="14"/>
    </row>
    <row r="478" spans="23:28" ht="97.5" customHeight="1" x14ac:dyDescent="0.3">
      <c r="W478" s="102"/>
      <c r="X478" s="18"/>
      <c r="Y478" s="18"/>
      <c r="Z478" s="18"/>
      <c r="AA478" s="18"/>
      <c r="AB478" s="14"/>
    </row>
    <row r="479" spans="23:28" ht="97.5" customHeight="1" x14ac:dyDescent="0.3">
      <c r="W479" s="102"/>
      <c r="X479" s="18"/>
      <c r="Y479" s="18"/>
      <c r="Z479" s="18"/>
      <c r="AA479" s="18"/>
      <c r="AB479" s="14"/>
    </row>
    <row r="480" spans="23:28" ht="97.5" customHeight="1" x14ac:dyDescent="0.3">
      <c r="W480" s="102"/>
      <c r="X480" s="18"/>
      <c r="Y480" s="18"/>
      <c r="Z480" s="18"/>
      <c r="AA480" s="18"/>
      <c r="AB480" s="14"/>
    </row>
    <row r="481" spans="23:28" ht="97.5" customHeight="1" x14ac:dyDescent="0.3">
      <c r="W481" s="102"/>
      <c r="X481" s="18"/>
      <c r="Y481" s="18"/>
      <c r="Z481" s="18"/>
      <c r="AA481" s="18"/>
      <c r="AB481" s="14"/>
    </row>
    <row r="482" spans="23:28" ht="97.5" customHeight="1" x14ac:dyDescent="0.3">
      <c r="W482" s="102"/>
      <c r="X482" s="18"/>
      <c r="Y482" s="18"/>
      <c r="Z482" s="18"/>
      <c r="AA482" s="18"/>
      <c r="AB482" s="14"/>
    </row>
    <row r="483" spans="23:28" ht="97.5" customHeight="1" x14ac:dyDescent="0.3">
      <c r="W483" s="102"/>
      <c r="X483" s="18"/>
      <c r="Y483" s="18"/>
      <c r="Z483" s="18"/>
      <c r="AA483" s="18"/>
      <c r="AB483" s="14"/>
    </row>
    <row r="484" spans="23:28" ht="97.5" customHeight="1" x14ac:dyDescent="0.3">
      <c r="W484" s="102"/>
      <c r="X484" s="18"/>
      <c r="Y484" s="18"/>
      <c r="Z484" s="18"/>
      <c r="AA484" s="18"/>
      <c r="AB484" s="14"/>
    </row>
    <row r="485" spans="23:28" ht="97.5" customHeight="1" x14ac:dyDescent="0.3">
      <c r="W485" s="102"/>
      <c r="X485" s="18"/>
      <c r="Y485" s="18"/>
      <c r="Z485" s="18"/>
      <c r="AA485" s="18"/>
      <c r="AB485" s="14"/>
    </row>
    <row r="486" spans="23:28" ht="97.5" customHeight="1" x14ac:dyDescent="0.3">
      <c r="W486" s="102"/>
      <c r="X486" s="18"/>
      <c r="Y486" s="18"/>
      <c r="Z486" s="18"/>
      <c r="AA486" s="18"/>
      <c r="AB486" s="14"/>
    </row>
    <row r="487" spans="23:28" ht="97.5" customHeight="1" x14ac:dyDescent="0.3">
      <c r="W487" s="102"/>
      <c r="X487" s="18"/>
      <c r="Y487" s="18"/>
      <c r="Z487" s="18"/>
      <c r="AA487" s="18"/>
      <c r="AB487" s="14"/>
    </row>
    <row r="488" spans="23:28" ht="97.5" customHeight="1" x14ac:dyDescent="0.3">
      <c r="W488" s="102"/>
      <c r="X488" s="18"/>
      <c r="Y488" s="18"/>
      <c r="Z488" s="18"/>
      <c r="AA488" s="18"/>
      <c r="AB488" s="14"/>
    </row>
    <row r="489" spans="23:28" ht="97.5" customHeight="1" x14ac:dyDescent="0.3">
      <c r="W489" s="102"/>
      <c r="X489" s="18"/>
      <c r="Y489" s="18"/>
      <c r="Z489" s="18"/>
      <c r="AA489" s="18"/>
      <c r="AB489" s="14"/>
    </row>
    <row r="490" spans="23:28" ht="97.5" customHeight="1" x14ac:dyDescent="0.3">
      <c r="W490" s="102"/>
      <c r="X490" s="18"/>
      <c r="Y490" s="18"/>
      <c r="Z490" s="18"/>
      <c r="AA490" s="18"/>
      <c r="AB490" s="14"/>
    </row>
    <row r="491" spans="23:28" ht="97.5" customHeight="1" x14ac:dyDescent="0.3">
      <c r="W491" s="102"/>
      <c r="X491" s="18"/>
      <c r="Y491" s="18"/>
      <c r="Z491" s="18"/>
      <c r="AA491" s="18"/>
      <c r="AB491" s="14"/>
    </row>
    <row r="492" spans="23:28" ht="97.5" customHeight="1" x14ac:dyDescent="0.3">
      <c r="W492" s="102"/>
      <c r="X492" s="18"/>
      <c r="Y492" s="18"/>
      <c r="Z492" s="18"/>
      <c r="AA492" s="18"/>
      <c r="AB492" s="14"/>
    </row>
    <row r="493" spans="23:28" ht="97.5" customHeight="1" x14ac:dyDescent="0.3">
      <c r="W493" s="102"/>
      <c r="X493" s="18"/>
      <c r="Y493" s="18"/>
      <c r="Z493" s="18"/>
      <c r="AA493" s="18"/>
      <c r="AB493" s="14"/>
    </row>
    <row r="494" spans="23:28" ht="97.5" customHeight="1" x14ac:dyDescent="0.3">
      <c r="W494" s="102"/>
      <c r="X494" s="18"/>
      <c r="Y494" s="18"/>
      <c r="Z494" s="18"/>
      <c r="AA494" s="18"/>
      <c r="AB494" s="14"/>
    </row>
    <row r="495" spans="23:28" ht="97.5" customHeight="1" x14ac:dyDescent="0.3">
      <c r="W495" s="102"/>
      <c r="X495" s="18"/>
      <c r="Y495" s="18"/>
      <c r="Z495" s="18"/>
      <c r="AA495" s="18"/>
      <c r="AB495" s="14"/>
    </row>
    <row r="496" spans="23:28" ht="97.5" customHeight="1" x14ac:dyDescent="0.3">
      <c r="W496" s="102"/>
      <c r="X496" s="18"/>
      <c r="Y496" s="18"/>
      <c r="Z496" s="18"/>
      <c r="AA496" s="18"/>
      <c r="AB496" s="14"/>
    </row>
    <row r="497" spans="23:28" ht="97.5" customHeight="1" x14ac:dyDescent="0.3">
      <c r="W497" s="102"/>
      <c r="X497" s="18"/>
      <c r="Y497" s="18"/>
      <c r="Z497" s="18"/>
      <c r="AA497" s="18"/>
      <c r="AB497" s="14"/>
    </row>
    <row r="498" spans="23:28" ht="97.5" customHeight="1" x14ac:dyDescent="0.3">
      <c r="W498" s="102"/>
      <c r="X498" s="18"/>
      <c r="Y498" s="18"/>
      <c r="Z498" s="18"/>
      <c r="AA498" s="18"/>
      <c r="AB498" s="14"/>
    </row>
    <row r="499" spans="23:28" ht="97.5" customHeight="1" x14ac:dyDescent="0.3">
      <c r="W499" s="102"/>
      <c r="X499" s="18"/>
      <c r="Y499" s="18"/>
      <c r="Z499" s="18"/>
      <c r="AA499" s="18"/>
      <c r="AB499" s="14"/>
    </row>
    <row r="500" spans="23:28" ht="97.5" customHeight="1" x14ac:dyDescent="0.3">
      <c r="W500" s="102"/>
      <c r="X500" s="18"/>
      <c r="Y500" s="18"/>
      <c r="Z500" s="18"/>
      <c r="AA500" s="18"/>
      <c r="AB500" s="14"/>
    </row>
    <row r="501" spans="23:28" ht="97.5" customHeight="1" x14ac:dyDescent="0.3">
      <c r="W501" s="102"/>
      <c r="X501" s="18"/>
      <c r="Y501" s="18"/>
      <c r="Z501" s="18"/>
      <c r="AA501" s="18"/>
      <c r="AB501" s="14"/>
    </row>
    <row r="502" spans="23:28" ht="97.5" customHeight="1" x14ac:dyDescent="0.3">
      <c r="W502" s="102"/>
      <c r="X502" s="18"/>
      <c r="Y502" s="18"/>
      <c r="Z502" s="18"/>
      <c r="AA502" s="18"/>
      <c r="AB502" s="14"/>
    </row>
    <row r="503" spans="23:28" ht="97.5" customHeight="1" x14ac:dyDescent="0.3">
      <c r="W503" s="102"/>
      <c r="X503" s="18"/>
      <c r="Y503" s="18"/>
      <c r="Z503" s="18"/>
      <c r="AA503" s="18"/>
      <c r="AB503" s="14"/>
    </row>
    <row r="504" spans="23:28" ht="97.5" customHeight="1" x14ac:dyDescent="0.3">
      <c r="W504" s="102"/>
      <c r="X504" s="18"/>
      <c r="Y504" s="18"/>
      <c r="Z504" s="18"/>
      <c r="AA504" s="18"/>
      <c r="AB504" s="14"/>
    </row>
    <row r="505" spans="23:28" ht="97.5" customHeight="1" x14ac:dyDescent="0.3">
      <c r="W505" s="102"/>
      <c r="X505" s="18"/>
      <c r="Y505" s="18"/>
      <c r="Z505" s="18"/>
      <c r="AA505" s="18"/>
      <c r="AB505" s="14"/>
    </row>
    <row r="506" spans="23:28" ht="97.5" customHeight="1" x14ac:dyDescent="0.3">
      <c r="W506" s="102"/>
      <c r="X506" s="18"/>
      <c r="Y506" s="18"/>
      <c r="Z506" s="18"/>
      <c r="AA506" s="18"/>
      <c r="AB506" s="14"/>
    </row>
    <row r="507" spans="23:28" ht="97.5" customHeight="1" x14ac:dyDescent="0.3">
      <c r="W507" s="102"/>
      <c r="X507" s="18"/>
      <c r="Y507" s="18"/>
      <c r="Z507" s="18"/>
      <c r="AA507" s="18"/>
      <c r="AB507" s="14"/>
    </row>
    <row r="508" spans="23:28" ht="97.5" customHeight="1" x14ac:dyDescent="0.3">
      <c r="W508" s="102"/>
      <c r="X508" s="18"/>
      <c r="Y508" s="18"/>
      <c r="Z508" s="18"/>
      <c r="AA508" s="18"/>
      <c r="AB508" s="14"/>
    </row>
    <row r="509" spans="23:28" ht="97.5" customHeight="1" x14ac:dyDescent="0.3">
      <c r="W509" s="102"/>
      <c r="X509" s="18"/>
      <c r="Y509" s="18"/>
      <c r="Z509" s="18"/>
      <c r="AA509" s="18"/>
      <c r="AB509" s="14"/>
    </row>
    <row r="510" spans="23:28" ht="97.5" customHeight="1" x14ac:dyDescent="0.3">
      <c r="W510" s="102"/>
      <c r="X510" s="18"/>
      <c r="Y510" s="18"/>
      <c r="Z510" s="18"/>
      <c r="AA510" s="18"/>
      <c r="AB510" s="14"/>
    </row>
    <row r="511" spans="23:28" ht="97.5" customHeight="1" x14ac:dyDescent="0.3">
      <c r="W511" s="102"/>
      <c r="X511" s="18"/>
      <c r="Y511" s="18"/>
      <c r="Z511" s="18"/>
      <c r="AA511" s="18"/>
      <c r="AB511" s="14"/>
    </row>
    <row r="512" spans="23:28" ht="97.5" customHeight="1" x14ac:dyDescent="0.3">
      <c r="W512" s="102"/>
      <c r="X512" s="18"/>
      <c r="Y512" s="18"/>
      <c r="Z512" s="18"/>
      <c r="AA512" s="18"/>
      <c r="AB512" s="14"/>
    </row>
    <row r="513" spans="23:28" ht="97.5" customHeight="1" x14ac:dyDescent="0.3">
      <c r="W513" s="102"/>
      <c r="X513" s="18"/>
      <c r="Y513" s="18"/>
      <c r="Z513" s="18"/>
      <c r="AA513" s="18"/>
      <c r="AB513" s="14"/>
    </row>
    <row r="514" spans="23:28" ht="97.5" customHeight="1" x14ac:dyDescent="0.3">
      <c r="W514" s="102"/>
      <c r="X514" s="18"/>
      <c r="Y514" s="18"/>
      <c r="Z514" s="18"/>
      <c r="AA514" s="18"/>
      <c r="AB514" s="14"/>
    </row>
    <row r="515" spans="23:28" ht="97.5" customHeight="1" x14ac:dyDescent="0.3">
      <c r="W515" s="102"/>
      <c r="X515" s="18"/>
      <c r="Y515" s="18"/>
      <c r="Z515" s="18"/>
      <c r="AA515" s="18"/>
      <c r="AB515" s="14"/>
    </row>
    <row r="516" spans="23:28" ht="97.5" customHeight="1" x14ac:dyDescent="0.3">
      <c r="W516" s="102"/>
      <c r="X516" s="18"/>
      <c r="Y516" s="18"/>
      <c r="Z516" s="18"/>
      <c r="AA516" s="18"/>
      <c r="AB516" s="14"/>
    </row>
    <row r="517" spans="23:28" ht="97.5" customHeight="1" x14ac:dyDescent="0.3">
      <c r="W517" s="102"/>
      <c r="X517" s="18"/>
      <c r="Y517" s="18"/>
      <c r="Z517" s="18"/>
      <c r="AA517" s="18"/>
      <c r="AB517" s="14"/>
    </row>
    <row r="518" spans="23:28" ht="97.5" customHeight="1" x14ac:dyDescent="0.3">
      <c r="W518" s="102"/>
      <c r="X518" s="18"/>
      <c r="Y518" s="18"/>
      <c r="Z518" s="18"/>
      <c r="AA518" s="18"/>
      <c r="AB518" s="14"/>
    </row>
    <row r="519" spans="23:28" ht="97.5" customHeight="1" x14ac:dyDescent="0.3">
      <c r="W519" s="102"/>
      <c r="X519" s="18"/>
      <c r="Y519" s="18"/>
      <c r="Z519" s="18"/>
      <c r="AA519" s="18"/>
      <c r="AB519" s="14"/>
    </row>
    <row r="520" spans="23:28" ht="97.5" customHeight="1" x14ac:dyDescent="0.3">
      <c r="W520" s="102"/>
      <c r="X520" s="18"/>
      <c r="Y520" s="18"/>
      <c r="Z520" s="18"/>
      <c r="AA520" s="18"/>
      <c r="AB520" s="14"/>
    </row>
    <row r="521" spans="23:28" ht="97.5" customHeight="1" x14ac:dyDescent="0.3">
      <c r="W521" s="102"/>
      <c r="X521" s="18"/>
      <c r="Y521" s="18"/>
      <c r="Z521" s="18"/>
      <c r="AA521" s="18"/>
      <c r="AB521" s="14"/>
    </row>
    <row r="522" spans="23:28" ht="97.5" customHeight="1" x14ac:dyDescent="0.3">
      <c r="W522" s="102"/>
      <c r="X522" s="18"/>
      <c r="Y522" s="18"/>
      <c r="Z522" s="18"/>
      <c r="AA522" s="18"/>
      <c r="AB522" s="14"/>
    </row>
    <row r="523" spans="23:28" ht="97.5" customHeight="1" x14ac:dyDescent="0.3">
      <c r="W523" s="102"/>
      <c r="X523" s="18"/>
      <c r="Y523" s="18"/>
      <c r="Z523" s="18"/>
      <c r="AA523" s="18"/>
      <c r="AB523" s="14"/>
    </row>
    <row r="524" spans="23:28" ht="97.5" customHeight="1" x14ac:dyDescent="0.3">
      <c r="W524" s="102"/>
      <c r="X524" s="18"/>
      <c r="Y524" s="18"/>
      <c r="Z524" s="18"/>
      <c r="AA524" s="18"/>
      <c r="AB524" s="14"/>
    </row>
    <row r="525" spans="23:28" ht="97.5" customHeight="1" x14ac:dyDescent="0.3">
      <c r="W525" s="102"/>
      <c r="X525" s="18"/>
      <c r="Y525" s="18"/>
      <c r="Z525" s="18"/>
      <c r="AA525" s="18"/>
      <c r="AB525" s="14"/>
    </row>
    <row r="526" spans="23:28" ht="97.5" customHeight="1" x14ac:dyDescent="0.3">
      <c r="W526" s="102"/>
      <c r="X526" s="18"/>
      <c r="Y526" s="18"/>
      <c r="Z526" s="18"/>
      <c r="AA526" s="18"/>
      <c r="AB526" s="14"/>
    </row>
    <row r="527" spans="23:28" ht="97.5" customHeight="1" x14ac:dyDescent="0.3">
      <c r="W527" s="102"/>
      <c r="X527" s="18"/>
      <c r="Y527" s="18"/>
      <c r="Z527" s="18"/>
      <c r="AA527" s="18"/>
      <c r="AB527" s="14"/>
    </row>
    <row r="528" spans="23:28" ht="97.5" customHeight="1" x14ac:dyDescent="0.3">
      <c r="W528" s="102"/>
      <c r="X528" s="18"/>
      <c r="Y528" s="18"/>
      <c r="Z528" s="18"/>
      <c r="AA528" s="18"/>
      <c r="AB528" s="14"/>
    </row>
    <row r="529" spans="23:28" ht="97.5" customHeight="1" x14ac:dyDescent="0.3">
      <c r="W529" s="102"/>
      <c r="X529" s="18"/>
      <c r="Y529" s="18"/>
      <c r="Z529" s="18"/>
      <c r="AA529" s="18"/>
      <c r="AB529" s="14"/>
    </row>
    <row r="530" spans="23:28" ht="97.5" customHeight="1" x14ac:dyDescent="0.3">
      <c r="W530" s="102"/>
      <c r="X530" s="18"/>
      <c r="Y530" s="18"/>
      <c r="Z530" s="18"/>
      <c r="AA530" s="18"/>
      <c r="AB530" s="14"/>
    </row>
    <row r="531" spans="23:28" ht="97.5" customHeight="1" x14ac:dyDescent="0.3">
      <c r="W531" s="102"/>
      <c r="X531" s="18"/>
      <c r="Y531" s="18"/>
      <c r="Z531" s="18"/>
      <c r="AA531" s="18"/>
      <c r="AB531" s="14"/>
    </row>
    <row r="532" spans="23:28" ht="97.5" customHeight="1" x14ac:dyDescent="0.3">
      <c r="W532" s="102"/>
      <c r="X532" s="18"/>
      <c r="Y532" s="18"/>
      <c r="Z532" s="18"/>
      <c r="AA532" s="18"/>
      <c r="AB532" s="14"/>
    </row>
    <row r="533" spans="23:28" ht="97.5" customHeight="1" x14ac:dyDescent="0.3">
      <c r="W533" s="102"/>
      <c r="X533" s="18"/>
      <c r="Y533" s="18"/>
      <c r="Z533" s="18"/>
      <c r="AA533" s="18"/>
      <c r="AB533" s="14"/>
    </row>
    <row r="534" spans="23:28" ht="97.5" customHeight="1" x14ac:dyDescent="0.3">
      <c r="W534" s="102"/>
      <c r="X534" s="18"/>
      <c r="Y534" s="18"/>
      <c r="Z534" s="18"/>
      <c r="AA534" s="18"/>
      <c r="AB534" s="14"/>
    </row>
    <row r="535" spans="23:28" ht="97.5" customHeight="1" x14ac:dyDescent="0.3">
      <c r="W535" s="102"/>
      <c r="X535" s="18"/>
      <c r="Y535" s="18"/>
      <c r="Z535" s="18"/>
      <c r="AA535" s="18"/>
      <c r="AB535" s="14"/>
    </row>
    <row r="536" spans="23:28" ht="97.5" customHeight="1" x14ac:dyDescent="0.3">
      <c r="W536" s="102"/>
      <c r="X536" s="18"/>
      <c r="Y536" s="18"/>
      <c r="Z536" s="18"/>
      <c r="AA536" s="18"/>
      <c r="AB536" s="14"/>
    </row>
    <row r="537" spans="23:28" ht="97.5" customHeight="1" x14ac:dyDescent="0.3">
      <c r="W537" s="102"/>
      <c r="X537" s="18"/>
      <c r="Y537" s="18"/>
      <c r="Z537" s="18"/>
      <c r="AA537" s="18"/>
      <c r="AB537" s="14"/>
    </row>
    <row r="538" spans="23:28" ht="97.5" customHeight="1" x14ac:dyDescent="0.3">
      <c r="W538" s="102"/>
      <c r="X538" s="18"/>
      <c r="Y538" s="18"/>
      <c r="Z538" s="18"/>
      <c r="AA538" s="18"/>
      <c r="AB538" s="14"/>
    </row>
    <row r="539" spans="23:28" ht="97.5" customHeight="1" x14ac:dyDescent="0.3">
      <c r="W539" s="102"/>
      <c r="X539" s="18"/>
      <c r="Y539" s="18"/>
      <c r="Z539" s="18"/>
      <c r="AA539" s="18"/>
      <c r="AB539" s="14"/>
    </row>
    <row r="540" spans="23:28" ht="97.5" customHeight="1" x14ac:dyDescent="0.3">
      <c r="W540" s="102"/>
      <c r="X540" s="18"/>
      <c r="Y540" s="18"/>
      <c r="Z540" s="18"/>
      <c r="AA540" s="18"/>
      <c r="AB540" s="14"/>
    </row>
    <row r="541" spans="23:28" ht="97.5" customHeight="1" x14ac:dyDescent="0.3">
      <c r="W541" s="102"/>
      <c r="X541" s="18"/>
      <c r="Y541" s="18"/>
      <c r="Z541" s="18"/>
      <c r="AA541" s="18"/>
      <c r="AB541" s="14"/>
    </row>
    <row r="542" spans="23:28" ht="97.5" customHeight="1" x14ac:dyDescent="0.3">
      <c r="W542" s="102"/>
      <c r="X542" s="18"/>
      <c r="Y542" s="18"/>
      <c r="Z542" s="18"/>
      <c r="AA542" s="18"/>
      <c r="AB542" s="14"/>
    </row>
    <row r="543" spans="23:28" ht="97.5" customHeight="1" x14ac:dyDescent="0.3">
      <c r="W543" s="102"/>
      <c r="X543" s="18"/>
      <c r="Y543" s="18"/>
      <c r="Z543" s="18"/>
      <c r="AA543" s="18"/>
      <c r="AB543" s="14"/>
    </row>
    <row r="544" spans="23:28" ht="97.5" customHeight="1" x14ac:dyDescent="0.3">
      <c r="W544" s="102"/>
      <c r="X544" s="18"/>
      <c r="Y544" s="18"/>
      <c r="Z544" s="18"/>
      <c r="AA544" s="18"/>
      <c r="AB544" s="14"/>
    </row>
    <row r="545" spans="23:28" ht="97.5" customHeight="1" x14ac:dyDescent="0.3">
      <c r="W545" s="102"/>
      <c r="X545" s="18"/>
      <c r="Y545" s="18"/>
      <c r="Z545" s="18"/>
      <c r="AA545" s="18"/>
      <c r="AB545" s="14"/>
    </row>
    <row r="546" spans="23:28" ht="97.5" customHeight="1" x14ac:dyDescent="0.3">
      <c r="W546" s="102"/>
      <c r="X546" s="18"/>
      <c r="Y546" s="18"/>
      <c r="Z546" s="18"/>
      <c r="AA546" s="18"/>
      <c r="AB546" s="14"/>
    </row>
    <row r="547" spans="23:28" ht="97.5" customHeight="1" x14ac:dyDescent="0.3">
      <c r="W547" s="102"/>
      <c r="X547" s="18"/>
      <c r="Y547" s="18"/>
      <c r="Z547" s="18"/>
      <c r="AA547" s="18"/>
      <c r="AB547" s="14"/>
    </row>
    <row r="548" spans="23:28" ht="97.5" customHeight="1" x14ac:dyDescent="0.3">
      <c r="W548" s="102"/>
      <c r="X548" s="18"/>
      <c r="Y548" s="18"/>
      <c r="Z548" s="18"/>
      <c r="AA548" s="18"/>
      <c r="AB548" s="14"/>
    </row>
    <row r="549" spans="23:28" ht="97.5" customHeight="1" x14ac:dyDescent="0.3">
      <c r="W549" s="102"/>
      <c r="X549" s="18"/>
      <c r="Y549" s="18"/>
      <c r="Z549" s="18"/>
      <c r="AA549" s="18"/>
      <c r="AB549" s="14"/>
    </row>
    <row r="550" spans="23:28" ht="97.5" customHeight="1" x14ac:dyDescent="0.3">
      <c r="W550" s="102"/>
      <c r="X550" s="18"/>
      <c r="Y550" s="18"/>
      <c r="Z550" s="18"/>
      <c r="AA550" s="18"/>
      <c r="AB550" s="14"/>
    </row>
    <row r="551" spans="23:28" ht="97.5" customHeight="1" x14ac:dyDescent="0.3">
      <c r="W551" s="102"/>
      <c r="X551" s="18"/>
      <c r="Y551" s="18"/>
      <c r="Z551" s="18"/>
      <c r="AA551" s="18"/>
      <c r="AB551" s="14"/>
    </row>
    <row r="552" spans="23:28" ht="97.5" customHeight="1" x14ac:dyDescent="0.3">
      <c r="W552" s="102"/>
      <c r="X552" s="18"/>
      <c r="Y552" s="18"/>
      <c r="Z552" s="18"/>
      <c r="AA552" s="18"/>
      <c r="AB552" s="14"/>
    </row>
    <row r="553" spans="23:28" ht="97.5" customHeight="1" x14ac:dyDescent="0.3">
      <c r="W553" s="102"/>
      <c r="X553" s="18"/>
      <c r="Y553" s="18"/>
      <c r="Z553" s="18"/>
      <c r="AA553" s="18"/>
      <c r="AB553" s="14"/>
    </row>
    <row r="554" spans="23:28" ht="97.5" customHeight="1" x14ac:dyDescent="0.3">
      <c r="W554" s="102"/>
      <c r="X554" s="18"/>
      <c r="Y554" s="18"/>
      <c r="Z554" s="18"/>
      <c r="AA554" s="18"/>
      <c r="AB554" s="14"/>
    </row>
    <row r="555" spans="23:28" ht="97.5" customHeight="1" x14ac:dyDescent="0.3">
      <c r="W555" s="102"/>
      <c r="X555" s="18"/>
      <c r="Y555" s="18"/>
      <c r="Z555" s="18"/>
      <c r="AA555" s="18"/>
      <c r="AB555" s="14"/>
    </row>
    <row r="556" spans="23:28" ht="97.5" customHeight="1" x14ac:dyDescent="0.3">
      <c r="W556" s="102"/>
      <c r="X556" s="18"/>
      <c r="Y556" s="18"/>
      <c r="Z556" s="18"/>
      <c r="AA556" s="18"/>
      <c r="AB556" s="14"/>
    </row>
    <row r="557" spans="23:28" ht="97.5" customHeight="1" x14ac:dyDescent="0.3">
      <c r="W557" s="102"/>
      <c r="X557" s="18"/>
      <c r="Y557" s="18"/>
      <c r="Z557" s="18"/>
      <c r="AA557" s="18"/>
      <c r="AB557" s="14"/>
    </row>
    <row r="558" spans="23:28" ht="97.5" customHeight="1" x14ac:dyDescent="0.3">
      <c r="W558" s="102"/>
      <c r="X558" s="18"/>
      <c r="Y558" s="18"/>
      <c r="Z558" s="18"/>
      <c r="AA558" s="18"/>
      <c r="AB558" s="14"/>
    </row>
    <row r="559" spans="23:28" ht="97.5" customHeight="1" x14ac:dyDescent="0.3">
      <c r="W559" s="102"/>
      <c r="X559" s="18"/>
      <c r="Y559" s="18"/>
      <c r="Z559" s="18"/>
      <c r="AA559" s="18"/>
      <c r="AB559" s="14"/>
    </row>
    <row r="560" spans="23:28" ht="97.5" customHeight="1" x14ac:dyDescent="0.3">
      <c r="W560" s="102"/>
      <c r="X560" s="18"/>
      <c r="Y560" s="18"/>
      <c r="Z560" s="18"/>
      <c r="AA560" s="18"/>
      <c r="AB560" s="14"/>
    </row>
    <row r="561" spans="23:28" ht="97.5" customHeight="1" x14ac:dyDescent="0.3">
      <c r="W561" s="102"/>
      <c r="X561" s="18"/>
      <c r="Y561" s="18"/>
      <c r="Z561" s="18"/>
      <c r="AA561" s="18"/>
      <c r="AB561" s="14"/>
    </row>
    <row r="562" spans="23:28" ht="97.5" customHeight="1" x14ac:dyDescent="0.3">
      <c r="W562" s="102"/>
      <c r="X562" s="18"/>
      <c r="Y562" s="18"/>
      <c r="Z562" s="18"/>
      <c r="AA562" s="18"/>
      <c r="AB562" s="14"/>
    </row>
    <row r="563" spans="23:28" ht="97.5" customHeight="1" x14ac:dyDescent="0.3">
      <c r="W563" s="102"/>
      <c r="X563" s="18"/>
      <c r="Y563" s="18"/>
      <c r="Z563" s="18"/>
      <c r="AA563" s="18"/>
      <c r="AB563" s="14"/>
    </row>
    <row r="564" spans="23:28" ht="97.5" customHeight="1" x14ac:dyDescent="0.3">
      <c r="W564" s="102"/>
      <c r="X564" s="18"/>
      <c r="Y564" s="18"/>
      <c r="Z564" s="18"/>
      <c r="AA564" s="18"/>
      <c r="AB564" s="14"/>
    </row>
    <row r="565" spans="23:28" ht="97.5" customHeight="1" x14ac:dyDescent="0.3">
      <c r="W565" s="102"/>
      <c r="X565" s="18"/>
      <c r="Y565" s="18"/>
      <c r="Z565" s="18"/>
      <c r="AA565" s="18"/>
      <c r="AB565" s="14"/>
    </row>
    <row r="566" spans="23:28" ht="97.5" customHeight="1" x14ac:dyDescent="0.3">
      <c r="W566" s="102"/>
      <c r="X566" s="18"/>
      <c r="Y566" s="18"/>
      <c r="Z566" s="18"/>
      <c r="AA566" s="18"/>
      <c r="AB566" s="14"/>
    </row>
    <row r="567" spans="23:28" ht="97.5" customHeight="1" x14ac:dyDescent="0.3">
      <c r="W567" s="102"/>
      <c r="X567" s="18"/>
      <c r="Y567" s="18"/>
      <c r="Z567" s="18"/>
      <c r="AA567" s="18"/>
      <c r="AB567" s="14"/>
    </row>
    <row r="568" spans="23:28" ht="97.5" customHeight="1" x14ac:dyDescent="0.3">
      <c r="W568" s="102"/>
      <c r="X568" s="18"/>
      <c r="Y568" s="18"/>
      <c r="Z568" s="18"/>
      <c r="AA568" s="18"/>
      <c r="AB568" s="14"/>
    </row>
    <row r="569" spans="23:28" ht="97.5" customHeight="1" x14ac:dyDescent="0.3">
      <c r="W569" s="102"/>
      <c r="X569" s="18"/>
      <c r="Y569" s="18"/>
      <c r="Z569" s="18"/>
      <c r="AA569" s="18"/>
      <c r="AB569" s="14"/>
    </row>
    <row r="570" spans="23:28" ht="97.5" customHeight="1" x14ac:dyDescent="0.3">
      <c r="W570" s="102"/>
      <c r="X570" s="18"/>
      <c r="Y570" s="18"/>
      <c r="Z570" s="18"/>
      <c r="AA570" s="18"/>
      <c r="AB570" s="14"/>
    </row>
    <row r="571" spans="23:28" ht="97.5" customHeight="1" x14ac:dyDescent="0.3">
      <c r="W571" s="102"/>
      <c r="X571" s="18"/>
      <c r="Y571" s="18"/>
      <c r="Z571" s="18"/>
      <c r="AA571" s="18"/>
      <c r="AB571" s="14"/>
    </row>
    <row r="572" spans="23:28" ht="97.5" customHeight="1" x14ac:dyDescent="0.3">
      <c r="W572" s="102"/>
      <c r="X572" s="18"/>
      <c r="Y572" s="18"/>
      <c r="Z572" s="18"/>
      <c r="AA572" s="18"/>
      <c r="AB572" s="14"/>
    </row>
    <row r="573" spans="23:28" ht="97.5" customHeight="1" x14ac:dyDescent="0.3">
      <c r="W573" s="102"/>
      <c r="X573" s="18"/>
      <c r="Y573" s="18"/>
      <c r="Z573" s="18"/>
      <c r="AA573" s="18"/>
      <c r="AB573" s="14"/>
    </row>
    <row r="574" spans="23:28" ht="97.5" customHeight="1" x14ac:dyDescent="0.3">
      <c r="W574" s="102"/>
      <c r="X574" s="18"/>
      <c r="Y574" s="18"/>
      <c r="Z574" s="18"/>
      <c r="AA574" s="18"/>
      <c r="AB574" s="14"/>
    </row>
    <row r="575" spans="23:28" ht="97.5" customHeight="1" x14ac:dyDescent="0.3">
      <c r="W575" s="102"/>
      <c r="X575" s="18"/>
      <c r="Y575" s="18"/>
      <c r="Z575" s="18"/>
      <c r="AA575" s="18"/>
      <c r="AB575" s="14"/>
    </row>
    <row r="576" spans="23:28" ht="97.5" customHeight="1" x14ac:dyDescent="0.3">
      <c r="W576" s="102"/>
      <c r="X576" s="18"/>
      <c r="Y576" s="18"/>
      <c r="Z576" s="18"/>
      <c r="AA576" s="18"/>
      <c r="AB576" s="14"/>
    </row>
    <row r="577" spans="23:28" ht="97.5" customHeight="1" x14ac:dyDescent="0.3">
      <c r="W577" s="102"/>
      <c r="X577" s="18"/>
      <c r="Y577" s="18"/>
      <c r="Z577" s="18"/>
      <c r="AA577" s="18"/>
      <c r="AB577" s="14"/>
    </row>
    <row r="578" spans="23:28" ht="97.5" customHeight="1" x14ac:dyDescent="0.3">
      <c r="W578" s="102"/>
      <c r="X578" s="18"/>
      <c r="Y578" s="18"/>
      <c r="Z578" s="18"/>
      <c r="AA578" s="18"/>
      <c r="AB578" s="14"/>
    </row>
    <row r="579" spans="23:28" ht="97.5" customHeight="1" x14ac:dyDescent="0.3">
      <c r="W579" s="102"/>
      <c r="X579" s="18"/>
      <c r="Y579" s="18"/>
      <c r="Z579" s="18"/>
      <c r="AA579" s="18"/>
      <c r="AB579" s="14"/>
    </row>
    <row r="580" spans="23:28" ht="97.5" customHeight="1" x14ac:dyDescent="0.3">
      <c r="W580" s="102"/>
      <c r="X580" s="18"/>
      <c r="Y580" s="18"/>
      <c r="Z580" s="18"/>
      <c r="AA580" s="18"/>
      <c r="AB580" s="14"/>
    </row>
    <row r="581" spans="23:28" ht="97.5" customHeight="1" x14ac:dyDescent="0.3">
      <c r="W581" s="102"/>
      <c r="X581" s="18"/>
      <c r="Y581" s="18"/>
      <c r="Z581" s="18"/>
      <c r="AA581" s="18"/>
      <c r="AB581" s="14"/>
    </row>
    <row r="582" spans="23:28" ht="97.5" customHeight="1" x14ac:dyDescent="0.3">
      <c r="W582" s="102"/>
      <c r="X582" s="18"/>
      <c r="Y582" s="18"/>
      <c r="Z582" s="18"/>
      <c r="AA582" s="18"/>
      <c r="AB582" s="14"/>
    </row>
    <row r="583" spans="23:28" ht="97.5" customHeight="1" x14ac:dyDescent="0.3">
      <c r="W583" s="102"/>
      <c r="X583" s="18"/>
      <c r="Y583" s="18"/>
      <c r="Z583" s="18"/>
      <c r="AA583" s="18"/>
      <c r="AB583" s="14"/>
    </row>
    <row r="584" spans="23:28" ht="97.5" customHeight="1" x14ac:dyDescent="0.3">
      <c r="W584" s="102"/>
      <c r="X584" s="18"/>
      <c r="Y584" s="18"/>
      <c r="Z584" s="18"/>
      <c r="AA584" s="18"/>
      <c r="AB584" s="14"/>
    </row>
    <row r="585" spans="23:28" ht="97.5" customHeight="1" x14ac:dyDescent="0.3">
      <c r="W585" s="102"/>
      <c r="X585" s="18"/>
      <c r="Y585" s="18"/>
      <c r="Z585" s="18"/>
      <c r="AA585" s="18"/>
      <c r="AB585" s="14"/>
    </row>
    <row r="586" spans="23:28" ht="97.5" customHeight="1" x14ac:dyDescent="0.3">
      <c r="W586" s="102"/>
      <c r="X586" s="18"/>
      <c r="Y586" s="18"/>
      <c r="Z586" s="18"/>
      <c r="AA586" s="18"/>
      <c r="AB586" s="14"/>
    </row>
    <row r="587" spans="23:28" ht="97.5" customHeight="1" x14ac:dyDescent="0.3">
      <c r="W587" s="102"/>
      <c r="X587" s="18"/>
      <c r="Y587" s="18"/>
      <c r="Z587" s="18"/>
      <c r="AA587" s="18"/>
      <c r="AB587" s="14"/>
    </row>
    <row r="588" spans="23:28" ht="97.5" customHeight="1" x14ac:dyDescent="0.3">
      <c r="W588" s="102"/>
      <c r="X588" s="18"/>
      <c r="Y588" s="18"/>
      <c r="Z588" s="18"/>
      <c r="AA588" s="18"/>
      <c r="AB588" s="14"/>
    </row>
    <row r="589" spans="23:28" ht="97.5" customHeight="1" x14ac:dyDescent="0.3">
      <c r="W589" s="102"/>
      <c r="X589" s="18"/>
      <c r="Y589" s="18"/>
      <c r="Z589" s="18"/>
      <c r="AA589" s="18"/>
      <c r="AB589" s="14"/>
    </row>
    <row r="590" spans="23:28" ht="97.5" customHeight="1" x14ac:dyDescent="0.3">
      <c r="W590" s="102"/>
      <c r="X590" s="18"/>
      <c r="Y590" s="18"/>
      <c r="Z590" s="18"/>
      <c r="AA590" s="18"/>
      <c r="AB590" s="14"/>
    </row>
    <row r="591" spans="23:28" ht="97.5" customHeight="1" x14ac:dyDescent="0.3">
      <c r="W591" s="102"/>
      <c r="X591" s="18"/>
      <c r="Y591" s="18"/>
      <c r="Z591" s="18"/>
      <c r="AA591" s="18"/>
      <c r="AB591" s="14"/>
    </row>
    <row r="592" spans="23:28" ht="97.5" customHeight="1" x14ac:dyDescent="0.3">
      <c r="W592" s="102"/>
      <c r="X592" s="18"/>
      <c r="Y592" s="18"/>
      <c r="Z592" s="18"/>
      <c r="AA592" s="18"/>
      <c r="AB592" s="14"/>
    </row>
    <row r="593" spans="23:28" ht="97.5" customHeight="1" x14ac:dyDescent="0.3">
      <c r="W593" s="102"/>
      <c r="X593" s="18"/>
      <c r="Y593" s="18"/>
      <c r="Z593" s="18"/>
      <c r="AA593" s="18"/>
      <c r="AB593" s="14"/>
    </row>
    <row r="594" spans="23:28" ht="97.5" customHeight="1" x14ac:dyDescent="0.3">
      <c r="W594" s="102"/>
      <c r="X594" s="18"/>
      <c r="Y594" s="18"/>
      <c r="Z594" s="18"/>
      <c r="AA594" s="18"/>
      <c r="AB594" s="14"/>
    </row>
    <row r="595" spans="23:28" ht="97.5" customHeight="1" x14ac:dyDescent="0.3">
      <c r="W595" s="102"/>
      <c r="X595" s="18"/>
      <c r="Y595" s="18"/>
      <c r="Z595" s="18"/>
      <c r="AA595" s="18"/>
      <c r="AB595" s="14"/>
    </row>
    <row r="596" spans="23:28" ht="97.5" customHeight="1" x14ac:dyDescent="0.3">
      <c r="W596" s="102"/>
      <c r="X596" s="18"/>
      <c r="Y596" s="18"/>
      <c r="Z596" s="18"/>
      <c r="AA596" s="18"/>
      <c r="AB596" s="14"/>
    </row>
    <row r="597" spans="23:28" ht="97.5" customHeight="1" x14ac:dyDescent="0.3">
      <c r="W597" s="102"/>
      <c r="X597" s="18"/>
      <c r="Y597" s="18"/>
      <c r="Z597" s="18"/>
      <c r="AA597" s="18"/>
      <c r="AB597" s="14"/>
    </row>
    <row r="598" spans="23:28" ht="97.5" customHeight="1" x14ac:dyDescent="0.3">
      <c r="W598" s="102"/>
      <c r="X598" s="18"/>
      <c r="Y598" s="18"/>
      <c r="Z598" s="18"/>
      <c r="AA598" s="18"/>
      <c r="AB598" s="14"/>
    </row>
    <row r="599" spans="23:28" ht="97.5" customHeight="1" x14ac:dyDescent="0.3">
      <c r="W599" s="102"/>
      <c r="X599" s="18"/>
      <c r="Y599" s="18"/>
      <c r="Z599" s="18"/>
      <c r="AA599" s="18"/>
      <c r="AB599" s="14"/>
    </row>
    <row r="600" spans="23:28" ht="97.5" customHeight="1" x14ac:dyDescent="0.3">
      <c r="W600" s="102"/>
      <c r="X600" s="18"/>
      <c r="Y600" s="18"/>
      <c r="Z600" s="18"/>
      <c r="AA600" s="18"/>
      <c r="AB600" s="14"/>
    </row>
    <row r="601" spans="23:28" ht="97.5" customHeight="1" x14ac:dyDescent="0.3">
      <c r="W601" s="102"/>
      <c r="X601" s="18"/>
      <c r="Y601" s="18"/>
      <c r="Z601" s="18"/>
      <c r="AA601" s="18"/>
      <c r="AB601" s="14"/>
    </row>
    <row r="602" spans="23:28" ht="97.5" customHeight="1" x14ac:dyDescent="0.3">
      <c r="W602" s="102"/>
      <c r="X602" s="18"/>
      <c r="Y602" s="18"/>
      <c r="Z602" s="18"/>
      <c r="AA602" s="18"/>
      <c r="AB602" s="14"/>
    </row>
    <row r="603" spans="23:28" ht="97.5" customHeight="1" x14ac:dyDescent="0.3">
      <c r="W603" s="102"/>
      <c r="X603" s="18"/>
      <c r="Y603" s="18"/>
      <c r="Z603" s="18"/>
      <c r="AA603" s="18"/>
      <c r="AB603" s="14"/>
    </row>
    <row r="604" spans="23:28" ht="97.5" customHeight="1" x14ac:dyDescent="0.3">
      <c r="W604" s="102"/>
      <c r="X604" s="18"/>
      <c r="Y604" s="18"/>
      <c r="Z604" s="18"/>
      <c r="AA604" s="18"/>
      <c r="AB604" s="14"/>
    </row>
    <row r="605" spans="23:28" ht="97.5" customHeight="1" x14ac:dyDescent="0.3">
      <c r="W605" s="102"/>
      <c r="X605" s="18"/>
      <c r="Y605" s="18"/>
      <c r="Z605" s="18"/>
      <c r="AA605" s="18"/>
      <c r="AB605" s="14"/>
    </row>
    <row r="606" spans="23:28" ht="97.5" customHeight="1" x14ac:dyDescent="0.3">
      <c r="W606" s="102"/>
      <c r="X606" s="18"/>
      <c r="Y606" s="18"/>
      <c r="Z606" s="18"/>
      <c r="AA606" s="18"/>
      <c r="AB606" s="14"/>
    </row>
    <row r="607" spans="23:28" ht="97.5" customHeight="1" x14ac:dyDescent="0.3">
      <c r="W607" s="102"/>
      <c r="X607" s="18"/>
      <c r="Y607" s="18"/>
      <c r="Z607" s="18"/>
      <c r="AA607" s="18"/>
      <c r="AB607" s="14"/>
    </row>
    <row r="608" spans="23:28" ht="97.5" customHeight="1" x14ac:dyDescent="0.3">
      <c r="W608" s="102"/>
      <c r="X608" s="18"/>
      <c r="Y608" s="18"/>
      <c r="Z608" s="18"/>
      <c r="AA608" s="18"/>
      <c r="AB608" s="14"/>
    </row>
    <row r="609" spans="23:28" ht="97.5" customHeight="1" x14ac:dyDescent="0.3">
      <c r="W609" s="102"/>
      <c r="X609" s="18"/>
      <c r="Y609" s="18"/>
      <c r="Z609" s="18"/>
      <c r="AA609" s="18"/>
      <c r="AB609" s="14"/>
    </row>
    <row r="610" spans="23:28" ht="97.5" customHeight="1" x14ac:dyDescent="0.3">
      <c r="W610" s="102"/>
      <c r="X610" s="18"/>
      <c r="Y610" s="18"/>
      <c r="Z610" s="18"/>
      <c r="AA610" s="18"/>
      <c r="AB610" s="14"/>
    </row>
    <row r="611" spans="23:28" ht="97.5" customHeight="1" x14ac:dyDescent="0.3">
      <c r="W611" s="102"/>
      <c r="X611" s="18"/>
      <c r="Y611" s="18"/>
      <c r="Z611" s="18"/>
      <c r="AA611" s="18"/>
      <c r="AB611" s="14"/>
    </row>
    <row r="612" spans="23:28" ht="97.5" customHeight="1" x14ac:dyDescent="0.3">
      <c r="W612" s="102"/>
      <c r="X612" s="18"/>
      <c r="Y612" s="18"/>
      <c r="Z612" s="18"/>
      <c r="AA612" s="18"/>
      <c r="AB612" s="14"/>
    </row>
    <row r="613" spans="23:28" ht="97.5" customHeight="1" x14ac:dyDescent="0.3">
      <c r="W613" s="102"/>
      <c r="X613" s="18"/>
      <c r="Y613" s="18"/>
      <c r="Z613" s="18"/>
      <c r="AA613" s="18"/>
      <c r="AB613" s="14"/>
    </row>
    <row r="614" spans="23:28" ht="97.5" customHeight="1" x14ac:dyDescent="0.3">
      <c r="W614" s="102"/>
      <c r="X614" s="18"/>
      <c r="Y614" s="18"/>
      <c r="Z614" s="18"/>
      <c r="AA614" s="18"/>
      <c r="AB614" s="14"/>
    </row>
    <row r="615" spans="23:28" ht="97.5" customHeight="1" x14ac:dyDescent="0.3">
      <c r="W615" s="102"/>
      <c r="X615" s="18"/>
      <c r="Y615" s="18"/>
      <c r="Z615" s="18"/>
      <c r="AA615" s="18"/>
      <c r="AB615" s="14"/>
    </row>
    <row r="616" spans="23:28" ht="97.5" customHeight="1" x14ac:dyDescent="0.3">
      <c r="W616" s="102"/>
      <c r="X616" s="18"/>
      <c r="Y616" s="18"/>
      <c r="Z616" s="18"/>
      <c r="AA616" s="18"/>
      <c r="AB616" s="14"/>
    </row>
    <row r="617" spans="23:28" ht="97.5" customHeight="1" x14ac:dyDescent="0.3">
      <c r="W617" s="102"/>
      <c r="X617" s="18"/>
      <c r="Y617" s="18"/>
      <c r="Z617" s="18"/>
      <c r="AA617" s="18"/>
      <c r="AB617" s="14"/>
    </row>
    <row r="618" spans="23:28" ht="97.5" customHeight="1" x14ac:dyDescent="0.3">
      <c r="W618" s="102"/>
      <c r="X618" s="18"/>
      <c r="Y618" s="18"/>
      <c r="Z618" s="18"/>
      <c r="AA618" s="18"/>
      <c r="AB618" s="14"/>
    </row>
    <row r="619" spans="23:28" ht="97.5" customHeight="1" x14ac:dyDescent="0.3">
      <c r="W619" s="102"/>
      <c r="X619" s="18"/>
      <c r="Y619" s="18"/>
      <c r="Z619" s="18"/>
      <c r="AA619" s="18"/>
      <c r="AB619" s="14"/>
    </row>
    <row r="620" spans="23:28" ht="97.5" customHeight="1" x14ac:dyDescent="0.3">
      <c r="W620" s="102"/>
      <c r="X620" s="18"/>
      <c r="Y620" s="18"/>
      <c r="Z620" s="18"/>
      <c r="AA620" s="18"/>
      <c r="AB620" s="14"/>
    </row>
    <row r="621" spans="23:28" ht="97.5" customHeight="1" x14ac:dyDescent="0.3">
      <c r="W621" s="102"/>
      <c r="X621" s="18"/>
      <c r="Y621" s="18"/>
      <c r="Z621" s="18"/>
      <c r="AA621" s="18"/>
      <c r="AB621" s="14"/>
    </row>
    <row r="622" spans="23:28" ht="97.5" customHeight="1" x14ac:dyDescent="0.3">
      <c r="W622" s="102"/>
      <c r="X622" s="18"/>
      <c r="Y622" s="18"/>
      <c r="Z622" s="18"/>
      <c r="AA622" s="18"/>
      <c r="AB622" s="14"/>
    </row>
    <row r="623" spans="23:28" ht="97.5" customHeight="1" x14ac:dyDescent="0.3">
      <c r="W623" s="102"/>
      <c r="X623" s="18"/>
      <c r="Y623" s="18"/>
      <c r="Z623" s="18"/>
      <c r="AA623" s="18"/>
      <c r="AB623" s="14"/>
    </row>
    <row r="624" spans="23:28" ht="97.5" customHeight="1" x14ac:dyDescent="0.3">
      <c r="W624" s="102"/>
      <c r="X624" s="18"/>
      <c r="Y624" s="18"/>
      <c r="Z624" s="18"/>
      <c r="AA624" s="18"/>
      <c r="AB624" s="14"/>
    </row>
    <row r="625" spans="23:28" ht="97.5" customHeight="1" x14ac:dyDescent="0.3">
      <c r="W625" s="102"/>
      <c r="X625" s="18"/>
      <c r="Y625" s="18"/>
      <c r="Z625" s="18"/>
      <c r="AA625" s="18"/>
      <c r="AB625" s="14"/>
    </row>
    <row r="626" spans="23:28" ht="97.5" customHeight="1" x14ac:dyDescent="0.3">
      <c r="W626" s="102"/>
      <c r="X626" s="18"/>
      <c r="Y626" s="18"/>
      <c r="Z626" s="18"/>
      <c r="AA626" s="18"/>
      <c r="AB626" s="14"/>
    </row>
    <row r="627" spans="23:28" ht="97.5" customHeight="1" x14ac:dyDescent="0.3">
      <c r="W627" s="102"/>
      <c r="X627" s="18"/>
      <c r="Y627" s="18"/>
      <c r="Z627" s="18"/>
      <c r="AA627" s="18"/>
      <c r="AB627" s="14"/>
    </row>
    <row r="628" spans="23:28" ht="97.5" customHeight="1" x14ac:dyDescent="0.3">
      <c r="W628" s="102"/>
      <c r="X628" s="18"/>
      <c r="Y628" s="18"/>
      <c r="Z628" s="18"/>
      <c r="AA628" s="18"/>
      <c r="AB628" s="14"/>
    </row>
    <row r="629" spans="23:28" ht="97.5" customHeight="1" x14ac:dyDescent="0.3">
      <c r="W629" s="102"/>
      <c r="X629" s="18"/>
      <c r="Y629" s="18"/>
      <c r="Z629" s="18"/>
      <c r="AA629" s="18"/>
      <c r="AB629" s="14"/>
    </row>
  </sheetData>
  <mergeCells count="6">
    <mergeCell ref="T1:W1"/>
    <mergeCell ref="AD1:AD2"/>
    <mergeCell ref="AB1:AB2"/>
    <mergeCell ref="AC1:AC2"/>
    <mergeCell ref="X1:Y1"/>
    <mergeCell ref="Z1:AA1"/>
  </mergeCells>
  <pageMargins left="0" right="0" top="0" bottom="0" header="0" footer="0"/>
  <pageSetup paperSize="8" scale="40" fitToHeight="0" orientation="landscape" r:id="rId1"/>
  <ignoredErrors>
    <ignoredError sqref="W3" unlockedFormula="1"/>
    <ignoredError sqref="Q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1EAF-CE19-495C-9A46-605A62041DD3}">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0" sqref="H10:H11"/>
    </sheetView>
  </sheetViews>
  <sheetFormatPr defaultRowHeight="14.4" x14ac:dyDescent="0.3"/>
  <cols>
    <col min="2" max="3" width="9.109375" customWidth="1"/>
    <col min="5" max="5" width="9.109375" customWidth="1"/>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B6343327A957C4D9C153B5E916D2A0E" ma:contentTypeVersion="1" ma:contentTypeDescription="Creare un nuovo documento." ma:contentTypeScope="" ma:versionID="ef706ad91a62bf269945621d81c3872f">
  <xsd:schema xmlns:xsd="http://www.w3.org/2001/XMLSchema" xmlns:xs="http://www.w3.org/2001/XMLSchema" xmlns:p="http://schemas.microsoft.com/office/2006/metadata/properties" xmlns:ns2="8792130c-2130-4af7-bfc8-4b20064cf60f" targetNamespace="http://schemas.microsoft.com/office/2006/metadata/properties" ma:root="true" ma:fieldsID="11467f43b0f1abf11126f35bce50e33b" ns2:_="">
    <xsd:import namespace="8792130c-2130-4af7-bfc8-4b20064cf60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2130c-2130-4af7-bfc8-4b20064cf60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F94116-E8C9-4919-8679-9ABD43759DC0}">
  <ds:schemaRefs>
    <ds:schemaRef ds:uri="http://schemas.microsoft.com/sharepoint/v3/contenttype/forms"/>
  </ds:schemaRefs>
</ds:datastoreItem>
</file>

<file path=customXml/itemProps2.xml><?xml version="1.0" encoding="utf-8"?>
<ds:datastoreItem xmlns:ds="http://schemas.openxmlformats.org/officeDocument/2006/customXml" ds:itemID="{1AF6FE8B-CA83-4C23-BEF0-EF731F12B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2130c-2130-4af7-bfc8-4b20064cf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71185A-C5EB-490C-96FB-312D3E0CF28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Schiavon Marianna</dc:creator>
  <cp:keywords/>
  <dc:description/>
  <cp:lastModifiedBy>Patti Francesca</cp:lastModifiedBy>
  <cp:revision/>
  <dcterms:created xsi:type="dcterms:W3CDTF">2015-02-12T18:03:57Z</dcterms:created>
  <dcterms:modified xsi:type="dcterms:W3CDTF">2026-06-04T14:16:55Z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0x010100AB6343327A957C4D9C153B5E916D2A0E</vt:lpwstr>
  </property>
</Properties>
</file>